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L_RIT" sheetId="1" r:id="rId1"/>
  </sheets>
  <definedNames>
    <definedName name="_xlnm.Print_Area" localSheetId="0">L_RIT!$A$1:$L$242</definedName>
  </definedNames>
  <calcPr calcId="125725"/>
</workbook>
</file>

<file path=xl/calcChain.xml><?xml version="1.0" encoding="utf-8"?>
<calcChain xmlns="http://schemas.openxmlformats.org/spreadsheetml/2006/main">
  <c r="D2" i="1"/>
  <c r="D3"/>
  <c r="D4"/>
  <c r="D5"/>
  <c r="D9"/>
  <c r="D10"/>
  <c r="D11"/>
  <c r="D30"/>
  <c r="D31"/>
  <c r="D32"/>
  <c r="D48"/>
  <c r="D49"/>
  <c r="D50"/>
  <c r="D51"/>
  <c r="D52"/>
  <c r="D53"/>
  <c r="D54"/>
  <c r="D55"/>
  <c r="D56"/>
  <c r="D57"/>
  <c r="D58"/>
  <c r="D59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2"/>
  <c r="D107"/>
  <c r="D113"/>
  <c r="D117"/>
  <c r="D118"/>
  <c r="D120"/>
  <c r="D137"/>
  <c r="D138"/>
  <c r="D139"/>
  <c r="D140"/>
  <c r="D143"/>
  <c r="D144"/>
  <c r="D145"/>
  <c r="D148"/>
  <c r="D149"/>
  <c r="D150"/>
  <c r="D151"/>
  <c r="D152"/>
  <c r="D153"/>
  <c r="D155"/>
  <c r="D156"/>
  <c r="D177"/>
  <c r="D178"/>
  <c r="D179"/>
  <c r="D183"/>
  <c r="D186"/>
  <c r="D187"/>
  <c r="D190"/>
  <c r="D191"/>
  <c r="D194"/>
  <c r="D197"/>
  <c r="D198"/>
  <c r="D200"/>
  <c r="D209"/>
  <c r="D214"/>
  <c r="D215"/>
  <c r="D217"/>
  <c r="D220"/>
  <c r="D221"/>
  <c r="D224"/>
  <c r="D225"/>
  <c r="D226"/>
  <c r="D232"/>
  <c r="D235"/>
</calcChain>
</file>

<file path=xl/sharedStrings.xml><?xml version="1.0" encoding="utf-8"?>
<sst xmlns="http://schemas.openxmlformats.org/spreadsheetml/2006/main" count="646" uniqueCount="249">
  <si>
    <t>ragione sociale</t>
  </si>
  <si>
    <t>Mandato</t>
  </si>
  <si>
    <t>Data mandato</t>
  </si>
  <si>
    <t>Num. fattura</t>
  </si>
  <si>
    <t>Data fattura</t>
  </si>
  <si>
    <t>Data pagamento</t>
  </si>
  <si>
    <t>Data scadenza</t>
  </si>
  <si>
    <t>Importo</t>
  </si>
  <si>
    <t>Iva split</t>
  </si>
  <si>
    <t>Netto</t>
  </si>
  <si>
    <t>GG diff.</t>
  </si>
  <si>
    <t>Prodotto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</si>
  <si>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</si>
  <si>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UMBRA ACQUE SPA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</si>
  <si>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</si>
  <si>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cooperativa sociale gialla</t>
  </si>
  <si>
    <t>2021   351/P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</si>
  <si>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</si>
  <si>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IGE IMPIANTI SRL</t>
  </si>
  <si>
    <t>81E/2021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</si>
  <si>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</si>
  <si>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2021   398/P</t>
  </si>
  <si>
    <t>IRIDE COOPERATIVA SOCIALE A.R.L.</t>
  </si>
  <si>
    <t>AGSM ENERGIA SPA</t>
  </si>
  <si>
    <t>FE000120210002380240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</si>
  <si>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</si>
  <si>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FE000120210002379348</t>
  </si>
  <si>
    <t>FE000120210002396513</t>
  </si>
  <si>
    <t>FE000120210002396769</t>
  </si>
  <si>
    <t>KACZMAREK ANDREA</t>
  </si>
  <si>
    <t>FATTPA 15_21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</si>
  <si>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</si>
  <si>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FE020120210006002957</t>
  </si>
  <si>
    <t>FE000120210002396517</t>
  </si>
  <si>
    <t>FE000120210002396515</t>
  </si>
  <si>
    <t>FE000120210002396468</t>
  </si>
  <si>
    <t>FE000120210002396518</t>
  </si>
  <si>
    <t>AGNETTI FUNERAL SERVICES DI AGNETTI GIANLUCA</t>
  </si>
  <si>
    <t>56/2021FS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</si>
  <si>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</si>
  <si>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M.C. MANAGEMENT S.R.L.</t>
  </si>
  <si>
    <t>21/B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</si>
  <si>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</si>
  <si>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10/B</t>
  </si>
  <si>
    <t>PUBLIKA SRL</t>
  </si>
  <si>
    <t>2636/PA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</si>
  <si>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</si>
  <si>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2021   452/P</t>
  </si>
  <si>
    <t>2021   436/P</t>
  </si>
  <si>
    <t>2660/PA</t>
  </si>
  <si>
    <t>ITALIANA PETROLI S.P.A.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</si>
  <si>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</si>
  <si>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MAGGIOLI SPA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</si>
  <si>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</si>
  <si>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ASSOCIAZIONE ACQUA</t>
  </si>
  <si>
    <t>FATTPA 37_21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</si>
  <si>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</si>
  <si>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FE000120210002178593</t>
  </si>
  <si>
    <t>FE000120210002178597</t>
  </si>
  <si>
    <t>FE000120210002179487</t>
  </si>
  <si>
    <t>FE000120210002178547</t>
  </si>
  <si>
    <t>FE000120210002178596</t>
  </si>
  <si>
    <t>FE000120210002178850</t>
  </si>
  <si>
    <t>FE000120210002175851</t>
  </si>
  <si>
    <t>FE000120210002178592</t>
  </si>
  <si>
    <t>FE000120210002178594</t>
  </si>
  <si>
    <t>FE000120210002179041</t>
  </si>
  <si>
    <t>FE000120210002175850</t>
  </si>
  <si>
    <t>FE000120210002179574</t>
  </si>
  <si>
    <t>TLF S.R.L.</t>
  </si>
  <si>
    <t>208-PE-2021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</si>
  <si>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</si>
  <si>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FRA GALDINO GROUP SRLS</t>
  </si>
  <si>
    <t>FPA 1/21</t>
  </si>
  <si>
    <t>ESTRA ENERGIE S.R.L.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</si>
  <si>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</si>
  <si>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PIERINI TIZIANA</t>
  </si>
  <si>
    <t>2/PA</t>
  </si>
  <si>
    <t>1/PA</t>
  </si>
  <si>
    <t>IT CLOUD SOFTWARE SRL</t>
  </si>
  <si>
    <t>2022-V20000014</t>
  </si>
  <si>
    <t>FATTPA 7_22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</si>
  <si>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</si>
  <si>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FE000120220000160537</t>
  </si>
  <si>
    <t>FE000120220000160093</t>
  </si>
  <si>
    <t>FE000120220000160047</t>
  </si>
  <si>
    <t>FE000120220000160348</t>
  </si>
  <si>
    <t>FE000120220000160096</t>
  </si>
  <si>
    <t>FE000120220000160092</t>
  </si>
  <si>
    <t>Nexi Payment Spa</t>
  </si>
  <si>
    <t>NQ00001245</t>
  </si>
  <si>
    <t>FE000120220000175226</t>
  </si>
  <si>
    <t>FE000120220000169609</t>
  </si>
  <si>
    <t>FE000120220000169608</t>
  </si>
  <si>
    <t>FE000120220000160094</t>
  </si>
  <si>
    <t>FE000120220000168706</t>
  </si>
  <si>
    <t>FE000120220000160097</t>
  </si>
  <si>
    <t>FE000120220000168619</t>
  </si>
  <si>
    <t>Conte Servizi e Trasporti s.n.c</t>
  </si>
  <si>
    <t>LEONELLI RICCARDO</t>
  </si>
  <si>
    <t>S.C.B. SRL</t>
  </si>
  <si>
    <t>224/PA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</si>
  <si>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</si>
  <si>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PERNAZZA GROUP S.R.L.</t>
  </si>
  <si>
    <t>POMPILI STEFANO</t>
  </si>
  <si>
    <t>FATTPA 1_22</t>
  </si>
  <si>
    <t>PASSIONE UFFICIO di Gabriele Vece</t>
  </si>
  <si>
    <t>FPR 49/22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</si>
  <si>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</si>
  <si>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SILCA SRL</t>
  </si>
  <si>
    <t>6740/2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</si>
  <si>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</si>
  <si>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COGEM SRL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</si>
  <si>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</si>
  <si>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TIM  S.p.A. Direzione e coordinamento Vivendi SA</t>
  </si>
  <si>
    <t>8M00045735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</si>
  <si>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</si>
  <si>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8M00047806</t>
  </si>
  <si>
    <t>BELLUCCI &amp; STEFANELLI SERVICE DI BELLUCCI A &amp; C SNC</t>
  </si>
  <si>
    <t>E   15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</si>
  <si>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</si>
  <si>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O.M. TRASPORTI DI MARCONI ORIANO</t>
  </si>
  <si>
    <t>2022     6/P</t>
  </si>
  <si>
    <t>FARMACIA PAOLUCCI SNC</t>
  </si>
  <si>
    <t>MAC SRL</t>
  </si>
  <si>
    <t>10/E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</si>
  <si>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</si>
  <si>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REMATARLAZZI S.P.A.</t>
  </si>
  <si>
    <t>V8/2021/000003073</t>
  </si>
  <si>
    <t>CNP COSTRUZIONI SRL</t>
  </si>
  <si>
    <t>FE000120210002180248</t>
  </si>
  <si>
    <t>GEST S.R.L.</t>
  </si>
  <si>
    <t>IT00222/00028/FTE</t>
  </si>
  <si>
    <t>IT00222/00020/FTE</t>
  </si>
  <si>
    <t>EDILDOMUS FEDERICI DI FEDERICI ROBERTO &amp; C. S.A.S.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</si>
  <si>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</si>
  <si>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Olivetti S.p.A.</t>
  </si>
  <si>
    <t>A20020211000054288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</si>
  <si>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</si>
  <si>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A20020211000054289</t>
  </si>
  <si>
    <t>FE000120210002396960</t>
  </si>
  <si>
    <t>FE000120210002379435</t>
  </si>
  <si>
    <t>FE000120210002389165</t>
  </si>
  <si>
    <t>FE000120210002380239</t>
  </si>
  <si>
    <t>FE000120210002396514</t>
  </si>
  <si>
    <t>REPAS LUNCH COUPON S.R.L.</t>
  </si>
  <si>
    <t>7618/35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</si>
  <si>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</si>
  <si>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ARTEMISIA DI ROSELLA BRUNETTI</t>
  </si>
  <si>
    <t>AUTOFFICINA MECCANICA S.N.C. DI SIMONCINI ROBERTO E C.</t>
  </si>
  <si>
    <t>OTIS SERVIZI S.R.L.</t>
  </si>
  <si>
    <t>3FS21048441</t>
  </si>
  <si>
    <t>DITTA GILI MARKO</t>
  </si>
  <si>
    <t>IAT PLUS SRL</t>
  </si>
  <si>
    <t>SASSETTI &amp; ROSATI SNC</t>
  </si>
  <si>
    <t>RAINERI S.A.S.DI ARRIGONI ROBERTA &amp; C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</si>
  <si>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</si>
  <si>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FATTPA 4_22</t>
  </si>
  <si>
    <t>D.M.SERVICE SRLS</t>
  </si>
  <si>
    <t>JOB ITALIA SPA</t>
  </si>
  <si>
    <t>1107/PA</t>
  </si>
  <si>
    <t>MOVIMAC S.R.L.</t>
  </si>
  <si>
    <t>4064/02</t>
  </si>
  <si>
    <t>5/PA</t>
  </si>
  <si>
    <t>MASSINELLI  S.R.L</t>
  </si>
  <si>
    <t>2022    16/P</t>
  </si>
  <si>
    <t>3FO21119557</t>
  </si>
  <si>
    <t>IT00222/00067/FTE</t>
  </si>
  <si>
    <t>IT00222/00059/FTE</t>
  </si>
  <si>
    <t>ASSA ABLOY Entrance Systems Italy S.r.l.</t>
  </si>
  <si>
    <t>000010/PA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</si>
  <si>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</si>
  <si>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MARCO CASTELLANI ING.</t>
  </si>
  <si>
    <t>OFFICINA MECCANICA BORDACCHINI GIANCARLO</t>
  </si>
  <si>
    <t>FPA 1/22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</si>
  <si>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</si>
  <si>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LILLI FRANCESCO</t>
  </si>
  <si>
    <t>BOCCALI S.R.L.</t>
  </si>
  <si>
    <t>5   1/2022</t>
  </si>
  <si>
    <t>FATTPA 2_22</t>
  </si>
  <si>
    <t>Intesa Sanpaolo S.p.A. Tesoreria Comunale</t>
  </si>
  <si>
    <t>016X20211V6005763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</si>
  <si>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</si>
  <si>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DITTA GRASSI UFFICIO SAS</t>
  </si>
  <si>
    <t>FT  004710</t>
  </si>
  <si>
    <t>83/PA</t>
  </si>
  <si>
    <t>SAIM SERVICE S.R.L.</t>
  </si>
  <si>
    <t>OFFICINA PERUZZI SNC DI PERUZZI ROBERTO &amp; C.</t>
  </si>
  <si>
    <t>404/2021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</si>
  <si>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</si>
  <si>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AMBULATORIO VETERINARIO ASSOCIATO</t>
  </si>
  <si>
    <t>FATTPA 19_21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</si>
  <si>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</si>
  <si>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1215/PA</t>
  </si>
  <si>
    <t>alfa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</si>
  <si>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</si>
  <si>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KYOCERA SOLUTIONS ITALIA SPA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</si>
  <si>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</si>
  <si>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COLIBRY SRLS - COPISTERIA</t>
  </si>
  <si>
    <t>2PA</t>
  </si>
  <si>
    <t>RANDSTAD ITALIA SPA</t>
  </si>
  <si>
    <t>22FVRW006061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</si>
  <si>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</si>
  <si>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IT00221/00500/FTE</t>
  </si>
  <si>
    <t>IT00221/00508/FTE</t>
  </si>
  <si>
    <t>SAFETY21</t>
  </si>
  <si>
    <t>21-FV01605</t>
  </si>
  <si>
    <t>FATTPA 12_22</t>
  </si>
  <si>
    <t>AREA SPORT SERVICE SRL</t>
  </si>
  <si>
    <t>POLIS SOC. COOP. SOCIALE</t>
  </si>
  <si>
    <t>189/PS</t>
  </si>
  <si>
    <t>188/PS</t>
  </si>
  <si>
    <t>192/PS</t>
  </si>
  <si>
    <t>22-FV00018</t>
  </si>
  <si>
    <t>RIDOLFI STEFANO</t>
  </si>
  <si>
    <t>KRONOS SRL</t>
  </si>
  <si>
    <t>SALUMIFICIO EREDI DOMINICI  RENZO S.A.S.</t>
  </si>
  <si>
    <t>35/A</t>
  </si>
  <si>
    <t>PEPITA SOCIETA' COOPERATIVA SOCIALE</t>
  </si>
  <si>
    <t>CENTRO STUDI ENTI LOCALI</t>
  </si>
  <si>
    <t>988/AE</t>
  </si>
  <si>
    <t>BAGLI ORNELLA</t>
  </si>
  <si>
    <t>1E</t>
  </si>
  <si>
    <t>BALDUCCI LUCA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</si>
  <si>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</si>
  <si>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Amm S.p.A.</t>
  </si>
  <si>
    <t>2022PS0000007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</si>
  <si>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</si>
  <si>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TUDER GREEN SERVICE S.S.</t>
  </si>
  <si>
    <t>2/PAC</t>
  </si>
  <si>
    <t>21-FV01604</t>
  </si>
  <si>
    <t>22-FV00109</t>
  </si>
  <si>
    <t>22FVRW023890</t>
  </si>
  <si>
    <t>ASSOCIAZIONE NUOVA VITA ONLUS</t>
  </si>
  <si>
    <t>58/PS</t>
  </si>
  <si>
    <t>CONNESI SPA</t>
  </si>
  <si>
    <t>17/FA</t>
  </si>
  <si>
    <t>LINEA UFFICIO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</si>
  <si>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</si>
  <si>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60/PS</t>
  </si>
  <si>
    <t>59/PS</t>
  </si>
  <si>
    <t>61/PS</t>
  </si>
  <si>
    <t>57/PS</t>
  </si>
  <si>
    <t>ANIMAL HOUSE S.A.S DI ROBERTO COFANI E C.</t>
  </si>
  <si>
    <t>FPA 12/2022</t>
  </si>
  <si>
    <t>ASSOCIAZIONE LETTERE INTIME</t>
  </si>
  <si>
    <t>FPA 5/22</t>
  </si>
  <si>
    <t>* RISULTATO 1o TRIMESTRE *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</si>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</sst>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0" borderId="0" xfId="0" applyNumberFormat="1"/>
    <xf numFmtId="0" fontId="16" fillId="0" borderId="0" xfId="0" applyFont="1"/>
    <xf numFmtId="0" fontId="16" fillId="0" borderId="0" xfId="0" applyNumberFormat="1" applyFont="1"/>
    <xf numFmtId="0" fontId="16" fillId="0" borderId="10" xfId="0" applyFont="1" applyBorder="1"/>
    <xf numFmtId="0" fontId="16" fillId="0" borderId="11" xfId="0" applyFont="1" applyBorder="1"/>
    <xf numFmtId="0" fontId="16" fillId="0" borderId="12" xfId="0" applyFont="1" applyBorder="1"/>
    <xf numFmtId="0" fontId="0" fillId="0" borderId="13" xfId="0" applyBorder="1"/>
    <xf numFmtId="0" fontId="0" fillId="0" borderId="0" xfId="0" applyBorder="1"/>
    <xf numFmtId="14" fontId="0" fillId="0" borderId="0" xfId="0" applyNumberFormat="1" applyBorder="1"/>
    <xf numFmtId="4" fontId="0" fillId="0" borderId="14" xfId="0" applyNumberFormat="1" applyBorder="1"/>
    <xf numFmtId="4" fontId="0" fillId="0" borderId="0" xfId="0" applyNumberFormat="1" applyBorder="1"/>
    <xf numFmtId="0" fontId="0" fillId="0" borderId="14" xfId="0" applyBorder="1"/>
    <xf numFmtId="17" fontId="0" fillId="0" borderId="0" xfId="0" applyNumberFormat="1" applyBorder="1"/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6" xfId="0" applyFont="1" applyBorder="1"/>
    <xf numFmtId="4" fontId="16" fillId="0" borderId="16" xfId="0" applyNumberFormat="1" applyFont="1" applyBorder="1"/>
    <xf numFmtId="0" fontId="16" fillId="33" borderId="16" xfId="0" applyFont="1" applyFill="1" applyBorder="1"/>
    <xf numFmtId="4" fontId="16" fillId="0" borderId="17" xfId="0" applyNumberFormat="1" applyFont="1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42"/>
  <sheetViews>
    <sheetView tabSelected="1" workbookViewId="0">
      <selection activeCell="A242" sqref="A1:L242"/>
    </sheetView>
  </sheetViews>
  <sheetFormatPr defaultRowHeight="15"/>
  <cols>
    <col min="1" max="1" width="23.140625" customWidth="1"/>
    <col min="3" max="3" width="13.42578125" bestFit="1" customWidth="1"/>
    <col min="5" max="5" width="11.42578125" bestFit="1" customWidth="1"/>
    <col min="6" max="6" width="15.5703125" bestFit="1" customWidth="1"/>
    <col min="7" max="7" width="13.5703125" bestFit="1" customWidth="1"/>
    <col min="8" max="8" width="10.140625" bestFit="1" customWidth="1"/>
    <col min="10" max="10" width="10.140625" bestFit="1" customWidth="1"/>
    <col min="12" max="12" width="11.7109375" bestFit="1" customWidth="1"/>
  </cols>
  <sheetData>
    <row r="1" spans="1:13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1" t="s">
        <v>12</v>
      </c>
    </row>
    <row r="2" spans="1:13">
      <c r="A2" s="7" t="s">
        <v>13</v>
      </c>
      <c r="B2" s="8">
        <v>110</v>
      </c>
      <c r="C2" s="9">
        <v>44588</v>
      </c>
      <c r="D2" s="8" t="str">
        <f>"9021012000016503"</f>
        <v>9021012000016503</v>
      </c>
      <c r="E2" s="9">
        <v>44426</v>
      </c>
      <c r="F2" s="9">
        <v>44588</v>
      </c>
      <c r="G2" s="9">
        <v>44457</v>
      </c>
      <c r="H2" s="8">
        <v>163.88</v>
      </c>
      <c r="I2" s="8">
        <v>14.9</v>
      </c>
      <c r="J2" s="8">
        <v>148.97999999999999</v>
      </c>
      <c r="K2" s="8">
        <v>131</v>
      </c>
      <c r="L2" s="10">
        <v>19516.38</v>
      </c>
      <c r="M2" s="1" t="s">
        <v>14</v>
      </c>
    </row>
    <row r="3" spans="1:13">
      <c r="A3" s="7" t="s">
        <v>13</v>
      </c>
      <c r="B3" s="8">
        <v>106</v>
      </c>
      <c r="C3" s="9">
        <v>44588</v>
      </c>
      <c r="D3" s="8" t="str">
        <f>"9021012000016469"</f>
        <v>9021012000016469</v>
      </c>
      <c r="E3" s="9">
        <v>44426</v>
      </c>
      <c r="F3" s="9">
        <v>44588</v>
      </c>
      <c r="G3" s="9">
        <v>44457</v>
      </c>
      <c r="H3" s="8">
        <v>175.89</v>
      </c>
      <c r="I3" s="8">
        <v>15.99</v>
      </c>
      <c r="J3" s="8">
        <v>159.9</v>
      </c>
      <c r="K3" s="8">
        <v>131</v>
      </c>
      <c r="L3" s="10">
        <v>20946.900000000001</v>
      </c>
      <c r="M3" s="1" t="s">
        <v>14</v>
      </c>
    </row>
    <row r="4" spans="1:13">
      <c r="A4" s="7" t="s">
        <v>13</v>
      </c>
      <c r="B4" s="8">
        <v>111</v>
      </c>
      <c r="C4" s="9">
        <v>44588</v>
      </c>
      <c r="D4" s="8" t="str">
        <f>"9021012000018734"</f>
        <v>9021012000018734</v>
      </c>
      <c r="E4" s="9">
        <v>44456</v>
      </c>
      <c r="F4" s="9">
        <v>44588</v>
      </c>
      <c r="G4" s="9">
        <v>44489</v>
      </c>
      <c r="H4" s="8">
        <v>138.47</v>
      </c>
      <c r="I4" s="8">
        <v>12.59</v>
      </c>
      <c r="J4" s="8">
        <v>125.88</v>
      </c>
      <c r="K4" s="8">
        <v>99</v>
      </c>
      <c r="L4" s="10">
        <v>12462.12</v>
      </c>
      <c r="M4" s="1" t="s">
        <v>14</v>
      </c>
    </row>
    <row r="5" spans="1:13">
      <c r="A5" s="7" t="s">
        <v>13</v>
      </c>
      <c r="B5" s="8">
        <v>107</v>
      </c>
      <c r="C5" s="9">
        <v>44588</v>
      </c>
      <c r="D5" s="8" t="str">
        <f>"9021012000018790"</f>
        <v>9021012000018790</v>
      </c>
      <c r="E5" s="9">
        <v>44456</v>
      </c>
      <c r="F5" s="9">
        <v>44588</v>
      </c>
      <c r="G5" s="9">
        <v>44489</v>
      </c>
      <c r="H5" s="8">
        <v>148.13</v>
      </c>
      <c r="I5" s="8">
        <v>13.47</v>
      </c>
      <c r="J5" s="8">
        <v>134.66</v>
      </c>
      <c r="K5" s="8">
        <v>99</v>
      </c>
      <c r="L5" s="10">
        <v>13331.34</v>
      </c>
      <c r="M5" s="1" t="s">
        <v>14</v>
      </c>
    </row>
    <row r="6" spans="1:13">
      <c r="A6" s="7" t="s">
        <v>15</v>
      </c>
      <c r="B6" s="8">
        <v>338</v>
      </c>
      <c r="C6" s="9">
        <v>44632</v>
      </c>
      <c r="D6" s="8" t="s">
        <v>16</v>
      </c>
      <c r="E6" s="9">
        <v>44499</v>
      </c>
      <c r="F6" s="9">
        <v>44632</v>
      </c>
      <c r="G6" s="9">
        <v>44533</v>
      </c>
      <c r="H6" s="11">
        <v>2019.77</v>
      </c>
      <c r="I6" s="8">
        <v>0</v>
      </c>
      <c r="J6" s="11">
        <v>2019.77</v>
      </c>
      <c r="K6" s="8">
        <v>99</v>
      </c>
      <c r="L6" s="10">
        <v>199957.23</v>
      </c>
      <c r="M6" s="1" t="s">
        <v>17</v>
      </c>
    </row>
    <row r="7" spans="1:13">
      <c r="A7" s="7" t="s">
        <v>18</v>
      </c>
      <c r="B7" s="8">
        <v>201</v>
      </c>
      <c r="C7" s="9">
        <v>44602</v>
      </c>
      <c r="D7" s="8" t="s">
        <v>19</v>
      </c>
      <c r="E7" s="9">
        <v>44494</v>
      </c>
      <c r="F7" s="9">
        <v>44602</v>
      </c>
      <c r="G7" s="9">
        <v>44525</v>
      </c>
      <c r="H7" s="11">
        <v>78298.38</v>
      </c>
      <c r="I7" s="11">
        <v>14119.38</v>
      </c>
      <c r="J7" s="11">
        <v>64179</v>
      </c>
      <c r="K7" s="8">
        <v>77</v>
      </c>
      <c r="L7" s="10">
        <v>4941783</v>
      </c>
      <c r="M7" s="1" t="s">
        <v>20</v>
      </c>
    </row>
    <row r="8" spans="1:13">
      <c r="A8" s="7" t="s">
        <v>15</v>
      </c>
      <c r="B8" s="8">
        <v>338</v>
      </c>
      <c r="C8" s="9">
        <v>44632</v>
      </c>
      <c r="D8" s="8" t="s">
        <v>21</v>
      </c>
      <c r="E8" s="9">
        <v>44530</v>
      </c>
      <c r="F8" s="9">
        <v>44632</v>
      </c>
      <c r="G8" s="9">
        <v>44562</v>
      </c>
      <c r="H8" s="11">
        <v>1900.96</v>
      </c>
      <c r="I8" s="8">
        <v>0</v>
      </c>
      <c r="J8" s="11">
        <v>1900.96</v>
      </c>
      <c r="K8" s="8">
        <v>70</v>
      </c>
      <c r="L8" s="10">
        <v>133067.20000000001</v>
      </c>
      <c r="M8" s="1" t="s">
        <v>17</v>
      </c>
    </row>
    <row r="9" spans="1:13">
      <c r="A9" s="7" t="s">
        <v>13</v>
      </c>
      <c r="B9" s="8">
        <v>108</v>
      </c>
      <c r="C9" s="9">
        <v>44588</v>
      </c>
      <c r="D9" s="8" t="str">
        <f>"9021012000021041"</f>
        <v>9021012000021041</v>
      </c>
      <c r="E9" s="9">
        <v>44488</v>
      </c>
      <c r="F9" s="9">
        <v>44588</v>
      </c>
      <c r="G9" s="9">
        <v>44520</v>
      </c>
      <c r="H9" s="8">
        <v>155.61000000000001</v>
      </c>
      <c r="I9" s="8">
        <v>14.15</v>
      </c>
      <c r="J9" s="8">
        <v>141.46</v>
      </c>
      <c r="K9" s="8">
        <v>68</v>
      </c>
      <c r="L9" s="10">
        <v>9619.2800000000007</v>
      </c>
      <c r="M9" s="1" t="s">
        <v>14</v>
      </c>
    </row>
    <row r="10" spans="1:13">
      <c r="A10" s="7" t="s">
        <v>13</v>
      </c>
      <c r="B10" s="8">
        <v>112</v>
      </c>
      <c r="C10" s="9">
        <v>44588</v>
      </c>
      <c r="D10" s="8" t="str">
        <f>"9021012000021133"</f>
        <v>9021012000021133</v>
      </c>
      <c r="E10" s="9">
        <v>44488</v>
      </c>
      <c r="F10" s="9">
        <v>44588</v>
      </c>
      <c r="G10" s="9">
        <v>44520</v>
      </c>
      <c r="H10" s="8">
        <v>148.37</v>
      </c>
      <c r="I10" s="8">
        <v>13.49</v>
      </c>
      <c r="J10" s="8">
        <v>134.88</v>
      </c>
      <c r="K10" s="8">
        <v>68</v>
      </c>
      <c r="L10" s="10">
        <v>9171.84</v>
      </c>
      <c r="M10" s="1" t="s">
        <v>14</v>
      </c>
    </row>
    <row r="11" spans="1:13">
      <c r="A11" s="7" t="s">
        <v>22</v>
      </c>
      <c r="B11" s="8">
        <v>399</v>
      </c>
      <c r="C11" s="9">
        <v>44643</v>
      </c>
      <c r="D11" s="8" t="str">
        <f>"389"</f>
        <v>389</v>
      </c>
      <c r="E11" s="9">
        <v>44536</v>
      </c>
      <c r="F11" s="9">
        <v>44645</v>
      </c>
      <c r="G11" s="9">
        <v>44578</v>
      </c>
      <c r="H11" s="8">
        <v>341.6</v>
      </c>
      <c r="I11" s="8">
        <v>61.6</v>
      </c>
      <c r="J11" s="8">
        <v>280</v>
      </c>
      <c r="K11" s="8">
        <v>67</v>
      </c>
      <c r="L11" s="10">
        <v>18760</v>
      </c>
      <c r="M11" s="1" t="s">
        <v>17</v>
      </c>
    </row>
    <row r="12" spans="1:13">
      <c r="A12" s="7" t="s">
        <v>23</v>
      </c>
      <c r="B12" s="8">
        <v>351</v>
      </c>
      <c r="C12" s="9">
        <v>44632</v>
      </c>
      <c r="D12" s="8" t="s">
        <v>24</v>
      </c>
      <c r="E12" s="9">
        <v>44547</v>
      </c>
      <c r="F12" s="9">
        <v>44645</v>
      </c>
      <c r="G12" s="9">
        <v>44579</v>
      </c>
      <c r="H12" s="8">
        <v>17.55</v>
      </c>
      <c r="I12" s="8">
        <v>1.6</v>
      </c>
      <c r="J12" s="8">
        <v>15.95</v>
      </c>
      <c r="K12" s="8">
        <v>66</v>
      </c>
      <c r="L12" s="10">
        <v>1052.7</v>
      </c>
      <c r="M12" s="1" t="s">
        <v>25</v>
      </c>
    </row>
    <row r="13" spans="1:13">
      <c r="A13" s="7" t="s">
        <v>23</v>
      </c>
      <c r="B13" s="8">
        <v>352</v>
      </c>
      <c r="C13" s="9">
        <v>44632</v>
      </c>
      <c r="D13" s="8" t="s">
        <v>26</v>
      </c>
      <c r="E13" s="9">
        <v>44547</v>
      </c>
      <c r="F13" s="9">
        <v>44645</v>
      </c>
      <c r="G13" s="9">
        <v>44579</v>
      </c>
      <c r="H13" s="8">
        <v>4.3099999999999996</v>
      </c>
      <c r="I13" s="8">
        <v>0.78</v>
      </c>
      <c r="J13" s="8">
        <v>3.53</v>
      </c>
      <c r="K13" s="8">
        <v>66</v>
      </c>
      <c r="L13" s="12">
        <v>232.98</v>
      </c>
      <c r="M13" s="1" t="s">
        <v>25</v>
      </c>
    </row>
    <row r="14" spans="1:13">
      <c r="A14" s="7" t="s">
        <v>23</v>
      </c>
      <c r="B14" s="8">
        <v>347</v>
      </c>
      <c r="C14" s="9">
        <v>44632</v>
      </c>
      <c r="D14" s="8" t="s">
        <v>27</v>
      </c>
      <c r="E14" s="9">
        <v>44547</v>
      </c>
      <c r="F14" s="9">
        <v>44645</v>
      </c>
      <c r="G14" s="9">
        <v>44579</v>
      </c>
      <c r="H14" s="8">
        <v>51.13</v>
      </c>
      <c r="I14" s="8">
        <v>4.6500000000000004</v>
      </c>
      <c r="J14" s="8">
        <v>46.48</v>
      </c>
      <c r="K14" s="8">
        <v>66</v>
      </c>
      <c r="L14" s="10">
        <v>3067.68</v>
      </c>
      <c r="M14" s="1" t="s">
        <v>25</v>
      </c>
    </row>
    <row r="15" spans="1:13">
      <c r="A15" s="7" t="s">
        <v>23</v>
      </c>
      <c r="B15" s="8">
        <v>348</v>
      </c>
      <c r="C15" s="9">
        <v>44632</v>
      </c>
      <c r="D15" s="8" t="s">
        <v>28</v>
      </c>
      <c r="E15" s="9">
        <v>44547</v>
      </c>
      <c r="F15" s="9">
        <v>44645</v>
      </c>
      <c r="G15" s="9">
        <v>44579</v>
      </c>
      <c r="H15" s="8">
        <v>196.11</v>
      </c>
      <c r="I15" s="8">
        <v>35.36</v>
      </c>
      <c r="J15" s="8">
        <v>160.75</v>
      </c>
      <c r="K15" s="8">
        <v>66</v>
      </c>
      <c r="L15" s="10">
        <v>10609.5</v>
      </c>
      <c r="M15" s="1" t="s">
        <v>25</v>
      </c>
    </row>
    <row r="16" spans="1:13">
      <c r="A16" s="7" t="s">
        <v>29</v>
      </c>
      <c r="B16" s="8">
        <v>408</v>
      </c>
      <c r="C16" s="9">
        <v>44643</v>
      </c>
      <c r="D16" s="8" t="s">
        <v>30</v>
      </c>
      <c r="E16" s="9">
        <v>44547</v>
      </c>
      <c r="F16" s="9">
        <v>44645</v>
      </c>
      <c r="G16" s="9">
        <v>44585</v>
      </c>
      <c r="H16" s="11">
        <v>1200</v>
      </c>
      <c r="I16" s="8">
        <v>0</v>
      </c>
      <c r="J16" s="11">
        <v>1200</v>
      </c>
      <c r="K16" s="8">
        <v>60</v>
      </c>
      <c r="L16" s="10">
        <v>72000</v>
      </c>
      <c r="M16" s="1" t="s">
        <v>31</v>
      </c>
    </row>
    <row r="17" spans="1:13">
      <c r="A17" s="7" t="s">
        <v>23</v>
      </c>
      <c r="B17" s="8">
        <v>266</v>
      </c>
      <c r="C17" s="9">
        <v>44614</v>
      </c>
      <c r="D17" s="8" t="s">
        <v>32</v>
      </c>
      <c r="E17" s="9">
        <v>44517</v>
      </c>
      <c r="F17" s="9">
        <v>44614</v>
      </c>
      <c r="G17" s="9">
        <v>44560</v>
      </c>
      <c r="H17" s="11">
        <v>2168.35</v>
      </c>
      <c r="I17" s="8">
        <v>391.01</v>
      </c>
      <c r="J17" s="11">
        <v>1777.34</v>
      </c>
      <c r="K17" s="8">
        <v>54</v>
      </c>
      <c r="L17" s="10">
        <v>95976.36</v>
      </c>
      <c r="M17" s="1" t="s">
        <v>25</v>
      </c>
    </row>
    <row r="18" spans="1:13">
      <c r="A18" s="7" t="s">
        <v>23</v>
      </c>
      <c r="B18" s="8">
        <v>309</v>
      </c>
      <c r="C18" s="9">
        <v>44625</v>
      </c>
      <c r="D18" s="8" t="s">
        <v>33</v>
      </c>
      <c r="E18" s="9">
        <v>44547</v>
      </c>
      <c r="F18" s="9">
        <v>44632</v>
      </c>
      <c r="G18" s="9">
        <v>44579</v>
      </c>
      <c r="H18" s="8">
        <v>214.98</v>
      </c>
      <c r="I18" s="8">
        <v>38.770000000000003</v>
      </c>
      <c r="J18" s="8">
        <v>176.21</v>
      </c>
      <c r="K18" s="8">
        <v>53</v>
      </c>
      <c r="L18" s="10">
        <v>9339.1299999999992</v>
      </c>
      <c r="M18" s="1" t="s">
        <v>25</v>
      </c>
    </row>
    <row r="19" spans="1:13">
      <c r="A19" s="7" t="s">
        <v>23</v>
      </c>
      <c r="B19" s="8">
        <v>303</v>
      </c>
      <c r="C19" s="9">
        <v>44625</v>
      </c>
      <c r="D19" s="8" t="s">
        <v>34</v>
      </c>
      <c r="E19" s="9">
        <v>44547</v>
      </c>
      <c r="F19" s="9">
        <v>44625</v>
      </c>
      <c r="G19" s="9">
        <v>44579</v>
      </c>
      <c r="H19" s="8">
        <v>243.66</v>
      </c>
      <c r="I19" s="8">
        <v>43.94</v>
      </c>
      <c r="J19" s="8">
        <v>199.72</v>
      </c>
      <c r="K19" s="8">
        <v>46</v>
      </c>
      <c r="L19" s="10">
        <v>9187.1200000000008</v>
      </c>
      <c r="M19" s="1" t="s">
        <v>25</v>
      </c>
    </row>
    <row r="20" spans="1:13">
      <c r="A20" s="7" t="s">
        <v>23</v>
      </c>
      <c r="B20" s="8">
        <v>304</v>
      </c>
      <c r="C20" s="9">
        <v>44625</v>
      </c>
      <c r="D20" s="8" t="s">
        <v>35</v>
      </c>
      <c r="E20" s="9">
        <v>44547</v>
      </c>
      <c r="F20" s="9">
        <v>44625</v>
      </c>
      <c r="G20" s="9">
        <v>44579</v>
      </c>
      <c r="H20" s="11">
        <v>3064.35</v>
      </c>
      <c r="I20" s="8">
        <v>552.59</v>
      </c>
      <c r="J20" s="11">
        <v>2511.7600000000002</v>
      </c>
      <c r="K20" s="8">
        <v>46</v>
      </c>
      <c r="L20" s="10">
        <v>115540.96</v>
      </c>
      <c r="M20" s="1" t="s">
        <v>25</v>
      </c>
    </row>
    <row r="21" spans="1:13">
      <c r="A21" s="7" t="s">
        <v>23</v>
      </c>
      <c r="B21" s="8">
        <v>306</v>
      </c>
      <c r="C21" s="9">
        <v>44625</v>
      </c>
      <c r="D21" s="8" t="s">
        <v>36</v>
      </c>
      <c r="E21" s="9">
        <v>44547</v>
      </c>
      <c r="F21" s="9">
        <v>44625</v>
      </c>
      <c r="G21" s="9">
        <v>44579</v>
      </c>
      <c r="H21" s="11">
        <v>1946.45</v>
      </c>
      <c r="I21" s="8">
        <v>351</v>
      </c>
      <c r="J21" s="11">
        <v>1595.45</v>
      </c>
      <c r="K21" s="8">
        <v>46</v>
      </c>
      <c r="L21" s="10">
        <v>73390.7</v>
      </c>
      <c r="M21" s="1" t="s">
        <v>25</v>
      </c>
    </row>
    <row r="22" spans="1:13">
      <c r="A22" s="7" t="s">
        <v>37</v>
      </c>
      <c r="B22" s="8">
        <v>267</v>
      </c>
      <c r="C22" s="9">
        <v>44614</v>
      </c>
      <c r="D22" s="8" t="s">
        <v>38</v>
      </c>
      <c r="E22" s="9">
        <v>44539</v>
      </c>
      <c r="F22" s="9">
        <v>44614</v>
      </c>
      <c r="G22" s="9">
        <v>44569</v>
      </c>
      <c r="H22" s="8">
        <v>499.4</v>
      </c>
      <c r="I22" s="8">
        <v>45.4</v>
      </c>
      <c r="J22" s="8">
        <v>454</v>
      </c>
      <c r="K22" s="8">
        <v>45</v>
      </c>
      <c r="L22" s="10">
        <v>20430</v>
      </c>
      <c r="M22" s="1" t="s">
        <v>39</v>
      </c>
    </row>
    <row r="23" spans="1:13">
      <c r="A23" s="7" t="s">
        <v>40</v>
      </c>
      <c r="B23" s="8">
        <v>505</v>
      </c>
      <c r="C23" s="9">
        <v>44651</v>
      </c>
      <c r="D23" s="8" t="s">
        <v>41</v>
      </c>
      <c r="E23" s="9">
        <v>44578</v>
      </c>
      <c r="F23" s="9">
        <v>44651</v>
      </c>
      <c r="G23" s="9">
        <v>44608</v>
      </c>
      <c r="H23" s="8">
        <v>142.88999999999999</v>
      </c>
      <c r="I23" s="8">
        <v>0</v>
      </c>
      <c r="J23" s="8">
        <v>142.88999999999999</v>
      </c>
      <c r="K23" s="8">
        <v>43</v>
      </c>
      <c r="L23" s="10">
        <v>6144.27</v>
      </c>
      <c r="M23" s="1" t="s">
        <v>42</v>
      </c>
    </row>
    <row r="24" spans="1:13">
      <c r="A24" s="7" t="s">
        <v>40</v>
      </c>
      <c r="B24" s="8">
        <v>506</v>
      </c>
      <c r="C24" s="9">
        <v>44651</v>
      </c>
      <c r="D24" s="8" t="s">
        <v>43</v>
      </c>
      <c r="E24" s="9">
        <v>44571</v>
      </c>
      <c r="F24" s="9">
        <v>44651</v>
      </c>
      <c r="G24" s="9">
        <v>44608</v>
      </c>
      <c r="H24" s="8">
        <v>162.54</v>
      </c>
      <c r="I24" s="8">
        <v>0</v>
      </c>
      <c r="J24" s="8">
        <v>162.54</v>
      </c>
      <c r="K24" s="8">
        <v>43</v>
      </c>
      <c r="L24" s="10">
        <v>6989.22</v>
      </c>
      <c r="M24" s="1" t="s">
        <v>42</v>
      </c>
    </row>
    <row r="25" spans="1:13">
      <c r="A25" s="7" t="s">
        <v>40</v>
      </c>
      <c r="B25" s="8">
        <v>504</v>
      </c>
      <c r="C25" s="9">
        <v>44651</v>
      </c>
      <c r="D25" s="8" t="s">
        <v>41</v>
      </c>
      <c r="E25" s="9">
        <v>44578</v>
      </c>
      <c r="F25" s="9">
        <v>44651</v>
      </c>
      <c r="G25" s="9">
        <v>44608</v>
      </c>
      <c r="H25" s="8">
        <v>42.64</v>
      </c>
      <c r="I25" s="8">
        <v>0</v>
      </c>
      <c r="J25" s="8">
        <v>42.64</v>
      </c>
      <c r="K25" s="8">
        <v>43</v>
      </c>
      <c r="L25" s="10">
        <v>1833.52</v>
      </c>
      <c r="M25" s="1" t="s">
        <v>42</v>
      </c>
    </row>
    <row r="26" spans="1:13">
      <c r="A26" s="7" t="s">
        <v>44</v>
      </c>
      <c r="B26" s="8">
        <v>180</v>
      </c>
      <c r="C26" s="9">
        <v>44595</v>
      </c>
      <c r="D26" s="8" t="s">
        <v>45</v>
      </c>
      <c r="E26" s="9">
        <v>44523</v>
      </c>
      <c r="F26" s="9">
        <v>44595</v>
      </c>
      <c r="G26" s="9">
        <v>44553</v>
      </c>
      <c r="H26" s="8">
        <v>150</v>
      </c>
      <c r="I26" s="8">
        <v>0</v>
      </c>
      <c r="J26" s="8">
        <v>150</v>
      </c>
      <c r="K26" s="8">
        <v>42</v>
      </c>
      <c r="L26" s="10">
        <v>6300</v>
      </c>
      <c r="M26" s="1" t="s">
        <v>46</v>
      </c>
    </row>
    <row r="27" spans="1:13">
      <c r="A27" s="7" t="s">
        <v>15</v>
      </c>
      <c r="B27" s="8">
        <v>338</v>
      </c>
      <c r="C27" s="9">
        <v>44632</v>
      </c>
      <c r="D27" s="8" t="s">
        <v>47</v>
      </c>
      <c r="E27" s="9">
        <v>44561</v>
      </c>
      <c r="F27" s="9">
        <v>44632</v>
      </c>
      <c r="G27" s="9">
        <v>44592</v>
      </c>
      <c r="H27" s="8">
        <v>831.67</v>
      </c>
      <c r="I27" s="8">
        <v>0</v>
      </c>
      <c r="J27" s="8">
        <v>831.67</v>
      </c>
      <c r="K27" s="8">
        <v>40</v>
      </c>
      <c r="L27" s="10">
        <v>33266.800000000003</v>
      </c>
      <c r="M27" s="1" t="s">
        <v>17</v>
      </c>
    </row>
    <row r="28" spans="1:13">
      <c r="A28" s="7" t="s">
        <v>15</v>
      </c>
      <c r="B28" s="8">
        <v>338</v>
      </c>
      <c r="C28" s="9">
        <v>44632</v>
      </c>
      <c r="D28" s="8" t="s">
        <v>48</v>
      </c>
      <c r="E28" s="9">
        <v>44561</v>
      </c>
      <c r="F28" s="9">
        <v>44632</v>
      </c>
      <c r="G28" s="9">
        <v>44592</v>
      </c>
      <c r="H28" s="11">
        <v>2732.63</v>
      </c>
      <c r="I28" s="8">
        <v>0</v>
      </c>
      <c r="J28" s="11">
        <v>2732.63</v>
      </c>
      <c r="K28" s="8">
        <v>40</v>
      </c>
      <c r="L28" s="10">
        <v>109305.2</v>
      </c>
      <c r="M28" s="1" t="s">
        <v>17</v>
      </c>
    </row>
    <row r="29" spans="1:13">
      <c r="A29" s="7" t="s">
        <v>44</v>
      </c>
      <c r="B29" s="8">
        <v>179</v>
      </c>
      <c r="C29" s="9">
        <v>44595</v>
      </c>
      <c r="D29" s="8" t="s">
        <v>49</v>
      </c>
      <c r="E29" s="9">
        <v>44526</v>
      </c>
      <c r="F29" s="9">
        <v>44595</v>
      </c>
      <c r="G29" s="9">
        <v>44556</v>
      </c>
      <c r="H29" s="8">
        <v>50</v>
      </c>
      <c r="I29" s="8">
        <v>1.92</v>
      </c>
      <c r="J29" s="8">
        <v>48.08</v>
      </c>
      <c r="K29" s="8">
        <v>39</v>
      </c>
      <c r="L29" s="10">
        <v>1875.12</v>
      </c>
      <c r="M29" s="1" t="s">
        <v>46</v>
      </c>
    </row>
    <row r="30" spans="1:13">
      <c r="A30" s="7" t="s">
        <v>50</v>
      </c>
      <c r="B30" s="8">
        <v>319</v>
      </c>
      <c r="C30" s="9">
        <v>44630</v>
      </c>
      <c r="D30" s="8" t="str">
        <f>"9500191297"</f>
        <v>9500191297</v>
      </c>
      <c r="E30" s="9">
        <v>44561</v>
      </c>
      <c r="F30" s="9">
        <v>44632</v>
      </c>
      <c r="G30" s="9">
        <v>44595</v>
      </c>
      <c r="H30" s="8">
        <v>358.88</v>
      </c>
      <c r="I30" s="8">
        <v>64.72</v>
      </c>
      <c r="J30" s="8">
        <v>294.16000000000003</v>
      </c>
      <c r="K30" s="8">
        <v>37</v>
      </c>
      <c r="L30" s="10">
        <v>10883.92</v>
      </c>
      <c r="M30" s="1" t="s">
        <v>25</v>
      </c>
    </row>
    <row r="31" spans="1:13">
      <c r="A31" s="7" t="s">
        <v>22</v>
      </c>
      <c r="B31" s="8">
        <v>399</v>
      </c>
      <c r="C31" s="9">
        <v>44643</v>
      </c>
      <c r="D31" s="8" t="str">
        <f>"23"</f>
        <v>23</v>
      </c>
      <c r="E31" s="9">
        <v>44574</v>
      </c>
      <c r="F31" s="9">
        <v>44645</v>
      </c>
      <c r="G31" s="9">
        <v>44609</v>
      </c>
      <c r="H31" s="8">
        <v>256.2</v>
      </c>
      <c r="I31" s="8">
        <v>46.2</v>
      </c>
      <c r="J31" s="8">
        <v>210</v>
      </c>
      <c r="K31" s="8">
        <v>36</v>
      </c>
      <c r="L31" s="10">
        <v>7560</v>
      </c>
      <c r="M31" s="1" t="s">
        <v>51</v>
      </c>
    </row>
    <row r="32" spans="1:13">
      <c r="A32" s="7" t="s">
        <v>52</v>
      </c>
      <c r="B32" s="8">
        <v>178</v>
      </c>
      <c r="C32" s="9">
        <v>44595</v>
      </c>
      <c r="D32" s="8" t="str">
        <f>"0001162379"</f>
        <v>0001162379</v>
      </c>
      <c r="E32" s="9">
        <v>44530</v>
      </c>
      <c r="F32" s="9">
        <v>44595</v>
      </c>
      <c r="G32" s="9">
        <v>44560</v>
      </c>
      <c r="H32" s="8">
        <v>85</v>
      </c>
      <c r="I32" s="8">
        <v>0</v>
      </c>
      <c r="J32" s="8">
        <v>85</v>
      </c>
      <c r="K32" s="8">
        <v>35</v>
      </c>
      <c r="L32" s="10">
        <v>2975</v>
      </c>
      <c r="M32" s="1" t="s">
        <v>53</v>
      </c>
    </row>
    <row r="33" spans="1:13">
      <c r="A33" s="7" t="s">
        <v>54</v>
      </c>
      <c r="B33" s="8">
        <v>170</v>
      </c>
      <c r="C33" s="9">
        <v>44592</v>
      </c>
      <c r="D33" s="8" t="s">
        <v>55</v>
      </c>
      <c r="E33" s="9">
        <v>44531</v>
      </c>
      <c r="F33" s="9">
        <v>44595</v>
      </c>
      <c r="G33" s="9">
        <v>44561</v>
      </c>
      <c r="H33" s="11">
        <v>1000</v>
      </c>
      <c r="I33" s="8">
        <v>0</v>
      </c>
      <c r="J33" s="11">
        <v>1000</v>
      </c>
      <c r="K33" s="8">
        <v>34</v>
      </c>
      <c r="L33" s="10">
        <v>34000</v>
      </c>
      <c r="M33" s="1" t="s">
        <v>56</v>
      </c>
    </row>
    <row r="34" spans="1:13">
      <c r="A34" s="7" t="s">
        <v>23</v>
      </c>
      <c r="B34" s="8">
        <v>125</v>
      </c>
      <c r="C34" s="9">
        <v>44588</v>
      </c>
      <c r="D34" s="8" t="s">
        <v>57</v>
      </c>
      <c r="E34" s="9">
        <v>44522</v>
      </c>
      <c r="F34" s="9">
        <v>44588</v>
      </c>
      <c r="G34" s="9">
        <v>44554</v>
      </c>
      <c r="H34" s="8">
        <v>57.36</v>
      </c>
      <c r="I34" s="8">
        <v>10.34</v>
      </c>
      <c r="J34" s="8">
        <v>47.02</v>
      </c>
      <c r="K34" s="8">
        <v>34</v>
      </c>
      <c r="L34" s="10">
        <v>1598.68</v>
      </c>
      <c r="M34" s="1" t="s">
        <v>25</v>
      </c>
    </row>
    <row r="35" spans="1:13">
      <c r="A35" s="7" t="s">
        <v>23</v>
      </c>
      <c r="B35" s="8">
        <v>130</v>
      </c>
      <c r="C35" s="9">
        <v>44588</v>
      </c>
      <c r="D35" s="8" t="s">
        <v>58</v>
      </c>
      <c r="E35" s="9">
        <v>44522</v>
      </c>
      <c r="F35" s="9">
        <v>44588</v>
      </c>
      <c r="G35" s="9">
        <v>44554</v>
      </c>
      <c r="H35" s="11">
        <v>1981.56</v>
      </c>
      <c r="I35" s="8">
        <v>357.33</v>
      </c>
      <c r="J35" s="11">
        <v>1624.23</v>
      </c>
      <c r="K35" s="8">
        <v>34</v>
      </c>
      <c r="L35" s="10">
        <v>55223.82</v>
      </c>
      <c r="M35" s="1" t="s">
        <v>25</v>
      </c>
    </row>
    <row r="36" spans="1:13">
      <c r="A36" s="7" t="s">
        <v>23</v>
      </c>
      <c r="B36" s="8">
        <v>129</v>
      </c>
      <c r="C36" s="9">
        <v>44588</v>
      </c>
      <c r="D36" s="8" t="s">
        <v>59</v>
      </c>
      <c r="E36" s="9">
        <v>44522</v>
      </c>
      <c r="F36" s="9">
        <v>44588</v>
      </c>
      <c r="G36" s="9">
        <v>44554</v>
      </c>
      <c r="H36" s="8">
        <v>4.34</v>
      </c>
      <c r="I36" s="8">
        <v>0.78</v>
      </c>
      <c r="J36" s="8">
        <v>3.56</v>
      </c>
      <c r="K36" s="8">
        <v>34</v>
      </c>
      <c r="L36" s="12">
        <v>121.04</v>
      </c>
      <c r="M36" s="1" t="s">
        <v>25</v>
      </c>
    </row>
    <row r="37" spans="1:13">
      <c r="A37" s="7" t="s">
        <v>23</v>
      </c>
      <c r="B37" s="8">
        <v>128</v>
      </c>
      <c r="C37" s="9">
        <v>44588</v>
      </c>
      <c r="D37" s="8" t="s">
        <v>60</v>
      </c>
      <c r="E37" s="9">
        <v>44522</v>
      </c>
      <c r="F37" s="9">
        <v>44588</v>
      </c>
      <c r="G37" s="9">
        <v>44554</v>
      </c>
      <c r="H37" s="11">
        <v>2829.53</v>
      </c>
      <c r="I37" s="8">
        <v>510.24</v>
      </c>
      <c r="J37" s="11">
        <v>2319.29</v>
      </c>
      <c r="K37" s="8">
        <v>34</v>
      </c>
      <c r="L37" s="10">
        <v>78855.86</v>
      </c>
      <c r="M37" s="1" t="s">
        <v>25</v>
      </c>
    </row>
    <row r="38" spans="1:13">
      <c r="A38" s="7" t="s">
        <v>23</v>
      </c>
      <c r="B38" s="8">
        <v>117</v>
      </c>
      <c r="C38" s="9">
        <v>44588</v>
      </c>
      <c r="D38" s="8" t="s">
        <v>61</v>
      </c>
      <c r="E38" s="9">
        <v>44522</v>
      </c>
      <c r="F38" s="9">
        <v>44588</v>
      </c>
      <c r="G38" s="9">
        <v>44554</v>
      </c>
      <c r="H38" s="8">
        <v>188.33</v>
      </c>
      <c r="I38" s="8">
        <v>33.96</v>
      </c>
      <c r="J38" s="8">
        <v>154.37</v>
      </c>
      <c r="K38" s="8">
        <v>34</v>
      </c>
      <c r="L38" s="10">
        <v>5248.58</v>
      </c>
      <c r="M38" s="1" t="s">
        <v>25</v>
      </c>
    </row>
    <row r="39" spans="1:13">
      <c r="A39" s="7" t="s">
        <v>23</v>
      </c>
      <c r="B39" s="8">
        <v>118</v>
      </c>
      <c r="C39" s="9">
        <v>44588</v>
      </c>
      <c r="D39" s="8" t="s">
        <v>62</v>
      </c>
      <c r="E39" s="9">
        <v>44522</v>
      </c>
      <c r="F39" s="9">
        <v>44588</v>
      </c>
      <c r="G39" s="9">
        <v>44554</v>
      </c>
      <c r="H39" s="8">
        <v>157.4</v>
      </c>
      <c r="I39" s="8">
        <v>28.38</v>
      </c>
      <c r="J39" s="8">
        <v>129.02000000000001</v>
      </c>
      <c r="K39" s="8">
        <v>34</v>
      </c>
      <c r="L39" s="10">
        <v>4386.68</v>
      </c>
      <c r="M39" s="1" t="s">
        <v>25</v>
      </c>
    </row>
    <row r="40" spans="1:13">
      <c r="A40" s="7" t="s">
        <v>23</v>
      </c>
      <c r="B40" s="8">
        <v>122</v>
      </c>
      <c r="C40" s="9">
        <v>44588</v>
      </c>
      <c r="D40" s="8" t="s">
        <v>63</v>
      </c>
      <c r="E40" s="9">
        <v>44522</v>
      </c>
      <c r="F40" s="9">
        <v>44588</v>
      </c>
      <c r="G40" s="9">
        <v>44554</v>
      </c>
      <c r="H40" s="8">
        <v>17.309999999999999</v>
      </c>
      <c r="I40" s="8">
        <v>1.57</v>
      </c>
      <c r="J40" s="8">
        <v>15.74</v>
      </c>
      <c r="K40" s="8">
        <v>34</v>
      </c>
      <c r="L40" s="12">
        <v>535.16</v>
      </c>
      <c r="M40" s="1" t="s">
        <v>25</v>
      </c>
    </row>
    <row r="41" spans="1:13">
      <c r="A41" s="7" t="s">
        <v>23</v>
      </c>
      <c r="B41" s="8">
        <v>123</v>
      </c>
      <c r="C41" s="9">
        <v>44588</v>
      </c>
      <c r="D41" s="8" t="s">
        <v>64</v>
      </c>
      <c r="E41" s="9">
        <v>44522</v>
      </c>
      <c r="F41" s="9">
        <v>44588</v>
      </c>
      <c r="G41" s="9">
        <v>44554</v>
      </c>
      <c r="H41" s="8">
        <v>47.08</v>
      </c>
      <c r="I41" s="8">
        <v>4.28</v>
      </c>
      <c r="J41" s="8">
        <v>42.8</v>
      </c>
      <c r="K41" s="8">
        <v>34</v>
      </c>
      <c r="L41" s="10">
        <v>1455.2</v>
      </c>
      <c r="M41" s="1" t="s">
        <v>25</v>
      </c>
    </row>
    <row r="42" spans="1:13">
      <c r="A42" s="7" t="s">
        <v>23</v>
      </c>
      <c r="B42" s="8">
        <v>124</v>
      </c>
      <c r="C42" s="9">
        <v>44588</v>
      </c>
      <c r="D42" s="8" t="s">
        <v>65</v>
      </c>
      <c r="E42" s="9">
        <v>44522</v>
      </c>
      <c r="F42" s="9">
        <v>44588</v>
      </c>
      <c r="G42" s="9">
        <v>44554</v>
      </c>
      <c r="H42" s="8">
        <v>165.02</v>
      </c>
      <c r="I42" s="8">
        <v>29.76</v>
      </c>
      <c r="J42" s="8">
        <v>135.26</v>
      </c>
      <c r="K42" s="8">
        <v>34</v>
      </c>
      <c r="L42" s="10">
        <v>4598.84</v>
      </c>
      <c r="M42" s="1" t="s">
        <v>25</v>
      </c>
    </row>
    <row r="43" spans="1:13">
      <c r="A43" s="7" t="s">
        <v>23</v>
      </c>
      <c r="B43" s="8">
        <v>126</v>
      </c>
      <c r="C43" s="9">
        <v>44588</v>
      </c>
      <c r="D43" s="8" t="s">
        <v>66</v>
      </c>
      <c r="E43" s="9">
        <v>44522</v>
      </c>
      <c r="F43" s="9">
        <v>44588</v>
      </c>
      <c r="G43" s="9">
        <v>44554</v>
      </c>
      <c r="H43" s="8">
        <v>40.49</v>
      </c>
      <c r="I43" s="8">
        <v>7.3</v>
      </c>
      <c r="J43" s="8">
        <v>33.19</v>
      </c>
      <c r="K43" s="8">
        <v>34</v>
      </c>
      <c r="L43" s="10">
        <v>1128.46</v>
      </c>
      <c r="M43" s="1" t="s">
        <v>25</v>
      </c>
    </row>
    <row r="44" spans="1:13">
      <c r="A44" s="7" t="s">
        <v>23</v>
      </c>
      <c r="B44" s="8">
        <v>127</v>
      </c>
      <c r="C44" s="9">
        <v>44588</v>
      </c>
      <c r="D44" s="8" t="s">
        <v>67</v>
      </c>
      <c r="E44" s="9">
        <v>44522</v>
      </c>
      <c r="F44" s="9">
        <v>44588</v>
      </c>
      <c r="G44" s="9">
        <v>44554</v>
      </c>
      <c r="H44" s="8">
        <v>32.28</v>
      </c>
      <c r="I44" s="8">
        <v>5.82</v>
      </c>
      <c r="J44" s="8">
        <v>26.46</v>
      </c>
      <c r="K44" s="8">
        <v>34</v>
      </c>
      <c r="L44" s="12">
        <v>899.64</v>
      </c>
      <c r="M44" s="1" t="s">
        <v>25</v>
      </c>
    </row>
    <row r="45" spans="1:13">
      <c r="A45" s="7" t="s">
        <v>23</v>
      </c>
      <c r="B45" s="8">
        <v>119</v>
      </c>
      <c r="C45" s="9">
        <v>44588</v>
      </c>
      <c r="D45" s="8" t="s">
        <v>68</v>
      </c>
      <c r="E45" s="9">
        <v>44522</v>
      </c>
      <c r="F45" s="9">
        <v>44588</v>
      </c>
      <c r="G45" s="9">
        <v>44554</v>
      </c>
      <c r="H45" s="8">
        <v>2.5</v>
      </c>
      <c r="I45" s="8">
        <v>0.45</v>
      </c>
      <c r="J45" s="8">
        <v>2.0499999999999998</v>
      </c>
      <c r="K45" s="8">
        <v>34</v>
      </c>
      <c r="L45" s="12">
        <v>69.7</v>
      </c>
      <c r="M45" s="1" t="s">
        <v>25</v>
      </c>
    </row>
    <row r="46" spans="1:13">
      <c r="A46" s="7" t="s">
        <v>69</v>
      </c>
      <c r="B46" s="8">
        <v>511</v>
      </c>
      <c r="C46" s="9">
        <v>44651</v>
      </c>
      <c r="D46" s="8" t="s">
        <v>70</v>
      </c>
      <c r="E46" s="9">
        <v>44561</v>
      </c>
      <c r="F46" s="9">
        <v>44651</v>
      </c>
      <c r="G46" s="9">
        <v>44617</v>
      </c>
      <c r="H46" s="11">
        <v>9700</v>
      </c>
      <c r="I46" s="8">
        <v>881.82</v>
      </c>
      <c r="J46" s="11">
        <v>8818.18</v>
      </c>
      <c r="K46" s="8">
        <v>34</v>
      </c>
      <c r="L46" s="10">
        <v>299818.12</v>
      </c>
      <c r="M46" s="1" t="s">
        <v>71</v>
      </c>
    </row>
    <row r="47" spans="1:13">
      <c r="A47" s="7" t="s">
        <v>72</v>
      </c>
      <c r="B47" s="8">
        <v>287</v>
      </c>
      <c r="C47" s="9">
        <v>44620</v>
      </c>
      <c r="D47" s="8" t="s">
        <v>73</v>
      </c>
      <c r="E47" s="9">
        <v>44557</v>
      </c>
      <c r="F47" s="9">
        <v>44621</v>
      </c>
      <c r="G47" s="9">
        <v>44587</v>
      </c>
      <c r="H47" s="11">
        <v>2928</v>
      </c>
      <c r="I47" s="8">
        <v>528</v>
      </c>
      <c r="J47" s="11">
        <v>2400</v>
      </c>
      <c r="K47" s="8">
        <v>34</v>
      </c>
      <c r="L47" s="10">
        <v>81600</v>
      </c>
      <c r="M47" s="1" t="s">
        <v>56</v>
      </c>
    </row>
    <row r="48" spans="1:13">
      <c r="A48" s="7" t="s">
        <v>13</v>
      </c>
      <c r="B48" s="8">
        <v>113</v>
      </c>
      <c r="C48" s="9">
        <v>44588</v>
      </c>
      <c r="D48" s="8" t="str">
        <f>"9021012000023564"</f>
        <v>9021012000023564</v>
      </c>
      <c r="E48" s="9">
        <v>44524</v>
      </c>
      <c r="F48" s="9">
        <v>44588</v>
      </c>
      <c r="G48" s="9">
        <v>44559</v>
      </c>
      <c r="H48" s="8">
        <v>138.47</v>
      </c>
      <c r="I48" s="8">
        <v>12.59</v>
      </c>
      <c r="J48" s="8">
        <v>125.88</v>
      </c>
      <c r="K48" s="8">
        <v>29</v>
      </c>
      <c r="L48" s="10">
        <v>3650.52</v>
      </c>
      <c r="M48" s="1" t="s">
        <v>14</v>
      </c>
    </row>
    <row r="49" spans="1:13">
      <c r="A49" s="7" t="s">
        <v>74</v>
      </c>
      <c r="B49" s="8">
        <v>452</v>
      </c>
      <c r="C49" s="9">
        <v>44644</v>
      </c>
      <c r="D49" s="8" t="str">
        <f>"221900216638"</f>
        <v>221900216638</v>
      </c>
      <c r="E49" s="9">
        <v>44586</v>
      </c>
      <c r="F49" s="9">
        <v>44645</v>
      </c>
      <c r="G49" s="9">
        <v>44616</v>
      </c>
      <c r="H49" s="8">
        <v>27.53</v>
      </c>
      <c r="I49" s="8">
        <v>1.31</v>
      </c>
      <c r="J49" s="8">
        <v>26.22</v>
      </c>
      <c r="K49" s="8">
        <v>29</v>
      </c>
      <c r="L49" s="12">
        <v>760.38</v>
      </c>
      <c r="M49" s="1" t="s">
        <v>75</v>
      </c>
    </row>
    <row r="50" spans="1:13">
      <c r="A50" s="7" t="s">
        <v>74</v>
      </c>
      <c r="B50" s="8">
        <v>449</v>
      </c>
      <c r="C50" s="9">
        <v>44644</v>
      </c>
      <c r="D50" s="8" t="str">
        <f>"221900216644"</f>
        <v>221900216644</v>
      </c>
      <c r="E50" s="9">
        <v>44586</v>
      </c>
      <c r="F50" s="9">
        <v>44645</v>
      </c>
      <c r="G50" s="9">
        <v>44616</v>
      </c>
      <c r="H50" s="8">
        <v>18.899999999999999</v>
      </c>
      <c r="I50" s="8">
        <v>0.9</v>
      </c>
      <c r="J50" s="8">
        <v>18</v>
      </c>
      <c r="K50" s="8">
        <v>29</v>
      </c>
      <c r="L50" s="12">
        <v>522</v>
      </c>
      <c r="M50" s="1" t="s">
        <v>75</v>
      </c>
    </row>
    <row r="51" spans="1:13">
      <c r="A51" s="7" t="s">
        <v>74</v>
      </c>
      <c r="B51" s="8">
        <v>448</v>
      </c>
      <c r="C51" s="9">
        <v>44644</v>
      </c>
      <c r="D51" s="8" t="str">
        <f>"221900216641"</f>
        <v>221900216641</v>
      </c>
      <c r="E51" s="9">
        <v>44586</v>
      </c>
      <c r="F51" s="9">
        <v>44645</v>
      </c>
      <c r="G51" s="9">
        <v>44616</v>
      </c>
      <c r="H51" s="8">
        <v>37.130000000000003</v>
      </c>
      <c r="I51" s="8">
        <v>1.77</v>
      </c>
      <c r="J51" s="8">
        <v>35.36</v>
      </c>
      <c r="K51" s="8">
        <v>29</v>
      </c>
      <c r="L51" s="10">
        <v>1025.44</v>
      </c>
      <c r="M51" s="1" t="s">
        <v>75</v>
      </c>
    </row>
    <row r="52" spans="1:13">
      <c r="A52" s="7" t="s">
        <v>74</v>
      </c>
      <c r="B52" s="8">
        <v>445</v>
      </c>
      <c r="C52" s="9">
        <v>44644</v>
      </c>
      <c r="D52" s="8" t="str">
        <f>"221900216642"</f>
        <v>221900216642</v>
      </c>
      <c r="E52" s="9">
        <v>44586</v>
      </c>
      <c r="F52" s="9">
        <v>44645</v>
      </c>
      <c r="G52" s="9">
        <v>44616</v>
      </c>
      <c r="H52" s="8">
        <v>3.15</v>
      </c>
      <c r="I52" s="8">
        <v>0.15</v>
      </c>
      <c r="J52" s="8">
        <v>3</v>
      </c>
      <c r="K52" s="8">
        <v>29</v>
      </c>
      <c r="L52" s="12">
        <v>87</v>
      </c>
      <c r="M52" s="1" t="s">
        <v>75</v>
      </c>
    </row>
    <row r="53" spans="1:13">
      <c r="A53" s="7" t="s">
        <v>74</v>
      </c>
      <c r="B53" s="8">
        <v>460</v>
      </c>
      <c r="C53" s="9">
        <v>44644</v>
      </c>
      <c r="D53" s="8" t="str">
        <f>"221900216643"</f>
        <v>221900216643</v>
      </c>
      <c r="E53" s="9">
        <v>44586</v>
      </c>
      <c r="F53" s="9">
        <v>44645</v>
      </c>
      <c r="G53" s="9">
        <v>44616</v>
      </c>
      <c r="H53" s="8">
        <v>36.270000000000003</v>
      </c>
      <c r="I53" s="8">
        <v>1.73</v>
      </c>
      <c r="J53" s="8">
        <v>34.54</v>
      </c>
      <c r="K53" s="8">
        <v>29</v>
      </c>
      <c r="L53" s="10">
        <v>1001.66</v>
      </c>
      <c r="M53" s="1" t="s">
        <v>75</v>
      </c>
    </row>
    <row r="54" spans="1:13">
      <c r="A54" s="7" t="s">
        <v>74</v>
      </c>
      <c r="B54" s="8">
        <v>444</v>
      </c>
      <c r="C54" s="9">
        <v>44644</v>
      </c>
      <c r="D54" s="8" t="str">
        <f>"221900216640"</f>
        <v>221900216640</v>
      </c>
      <c r="E54" s="9">
        <v>44586</v>
      </c>
      <c r="F54" s="9">
        <v>44645</v>
      </c>
      <c r="G54" s="9">
        <v>44616</v>
      </c>
      <c r="H54" s="8">
        <v>2.13</v>
      </c>
      <c r="I54" s="8">
        <v>0.1</v>
      </c>
      <c r="J54" s="8">
        <v>2.0299999999999998</v>
      </c>
      <c r="K54" s="8">
        <v>29</v>
      </c>
      <c r="L54" s="12">
        <v>58.87</v>
      </c>
      <c r="M54" s="1" t="s">
        <v>75</v>
      </c>
    </row>
    <row r="55" spans="1:13">
      <c r="A55" s="7" t="s">
        <v>74</v>
      </c>
      <c r="B55" s="8">
        <v>457</v>
      </c>
      <c r="C55" s="9">
        <v>44644</v>
      </c>
      <c r="D55" s="8" t="str">
        <f>"221900216637"</f>
        <v>221900216637</v>
      </c>
      <c r="E55" s="9">
        <v>44586</v>
      </c>
      <c r="F55" s="9">
        <v>44645</v>
      </c>
      <c r="G55" s="9">
        <v>44616</v>
      </c>
      <c r="H55" s="8">
        <v>21.24</v>
      </c>
      <c r="I55" s="8">
        <v>1.01</v>
      </c>
      <c r="J55" s="8">
        <v>20.23</v>
      </c>
      <c r="K55" s="8">
        <v>29</v>
      </c>
      <c r="L55" s="12">
        <v>586.66999999999996</v>
      </c>
      <c r="M55" s="1" t="s">
        <v>75</v>
      </c>
    </row>
    <row r="56" spans="1:13">
      <c r="A56" s="7" t="s">
        <v>74</v>
      </c>
      <c r="B56" s="8">
        <v>461</v>
      </c>
      <c r="C56" s="9">
        <v>44644</v>
      </c>
      <c r="D56" s="8" t="str">
        <f>"221900216635"</f>
        <v>221900216635</v>
      </c>
      <c r="E56" s="9">
        <v>44586</v>
      </c>
      <c r="F56" s="9">
        <v>44645</v>
      </c>
      <c r="G56" s="9">
        <v>44616</v>
      </c>
      <c r="H56" s="8">
        <v>26.68</v>
      </c>
      <c r="I56" s="8">
        <v>1.27</v>
      </c>
      <c r="J56" s="8">
        <v>25.41</v>
      </c>
      <c r="K56" s="8">
        <v>29</v>
      </c>
      <c r="L56" s="12">
        <v>736.89</v>
      </c>
      <c r="M56" s="1" t="s">
        <v>75</v>
      </c>
    </row>
    <row r="57" spans="1:13">
      <c r="A57" s="7" t="s">
        <v>74</v>
      </c>
      <c r="B57" s="8">
        <v>456</v>
      </c>
      <c r="C57" s="9">
        <v>44644</v>
      </c>
      <c r="D57" s="8" t="str">
        <f>"221900216639"</f>
        <v>221900216639</v>
      </c>
      <c r="E57" s="9">
        <v>44586</v>
      </c>
      <c r="F57" s="9">
        <v>44645</v>
      </c>
      <c r="G57" s="9">
        <v>44616</v>
      </c>
      <c r="H57" s="8">
        <v>47.87</v>
      </c>
      <c r="I57" s="8">
        <v>2.2799999999999998</v>
      </c>
      <c r="J57" s="8">
        <v>45.59</v>
      </c>
      <c r="K57" s="8">
        <v>29</v>
      </c>
      <c r="L57" s="10">
        <v>1322.11</v>
      </c>
      <c r="M57" s="1" t="s">
        <v>75</v>
      </c>
    </row>
    <row r="58" spans="1:13">
      <c r="A58" s="7" t="s">
        <v>74</v>
      </c>
      <c r="B58" s="8">
        <v>453</v>
      </c>
      <c r="C58" s="9">
        <v>44644</v>
      </c>
      <c r="D58" s="8" t="str">
        <f>"221900216636"</f>
        <v>221900216636</v>
      </c>
      <c r="E58" s="9">
        <v>44586</v>
      </c>
      <c r="F58" s="9">
        <v>44645</v>
      </c>
      <c r="G58" s="9">
        <v>44617</v>
      </c>
      <c r="H58" s="8">
        <v>175.4</v>
      </c>
      <c r="I58" s="8">
        <v>8.35</v>
      </c>
      <c r="J58" s="8">
        <v>167.05</v>
      </c>
      <c r="K58" s="8">
        <v>28</v>
      </c>
      <c r="L58" s="10">
        <v>4677.3999999999996</v>
      </c>
      <c r="M58" s="1" t="s">
        <v>75</v>
      </c>
    </row>
    <row r="59" spans="1:13">
      <c r="A59" s="7" t="s">
        <v>13</v>
      </c>
      <c r="B59" s="8">
        <v>109</v>
      </c>
      <c r="C59" s="9">
        <v>44588</v>
      </c>
      <c r="D59" s="8" t="str">
        <f>"9021012000023631"</f>
        <v>9021012000023631</v>
      </c>
      <c r="E59" s="9">
        <v>44524</v>
      </c>
      <c r="F59" s="9">
        <v>44588</v>
      </c>
      <c r="G59" s="9">
        <v>44561</v>
      </c>
      <c r="H59" s="8">
        <v>148.13</v>
      </c>
      <c r="I59" s="8">
        <v>13.47</v>
      </c>
      <c r="J59" s="8">
        <v>134.66</v>
      </c>
      <c r="K59" s="8">
        <v>27</v>
      </c>
      <c r="L59" s="10">
        <v>3635.82</v>
      </c>
      <c r="M59" s="1" t="s">
        <v>14</v>
      </c>
    </row>
    <row r="60" spans="1:13">
      <c r="A60" s="7" t="s">
        <v>76</v>
      </c>
      <c r="B60" s="8">
        <v>411</v>
      </c>
      <c r="C60" s="9">
        <v>44643</v>
      </c>
      <c r="D60" s="8" t="s">
        <v>77</v>
      </c>
      <c r="E60" s="9">
        <v>44586</v>
      </c>
      <c r="F60" s="9">
        <v>44645</v>
      </c>
      <c r="G60" s="9">
        <v>44618</v>
      </c>
      <c r="H60" s="8">
        <v>368</v>
      </c>
      <c r="I60" s="8">
        <v>0</v>
      </c>
      <c r="J60" s="8">
        <v>368</v>
      </c>
      <c r="K60" s="8">
        <v>27</v>
      </c>
      <c r="L60" s="10">
        <v>9936</v>
      </c>
      <c r="M60" s="1" t="s">
        <v>12</v>
      </c>
    </row>
    <row r="61" spans="1:13">
      <c r="A61" s="7" t="s">
        <v>76</v>
      </c>
      <c r="B61" s="8">
        <v>410</v>
      </c>
      <c r="C61" s="9">
        <v>44643</v>
      </c>
      <c r="D61" s="8" t="s">
        <v>78</v>
      </c>
      <c r="E61" s="9">
        <v>44586</v>
      </c>
      <c r="F61" s="9">
        <v>44645</v>
      </c>
      <c r="G61" s="9">
        <v>44618</v>
      </c>
      <c r="H61" s="11">
        <v>1324</v>
      </c>
      <c r="I61" s="8">
        <v>0</v>
      </c>
      <c r="J61" s="11">
        <v>1324</v>
      </c>
      <c r="K61" s="8">
        <v>27</v>
      </c>
      <c r="L61" s="10">
        <v>35748</v>
      </c>
      <c r="M61" s="1" t="s">
        <v>12</v>
      </c>
    </row>
    <row r="62" spans="1:13">
      <c r="A62" s="7" t="s">
        <v>79</v>
      </c>
      <c r="B62" s="8">
        <v>510</v>
      </c>
      <c r="C62" s="9">
        <v>44651</v>
      </c>
      <c r="D62" s="8" t="s">
        <v>80</v>
      </c>
      <c r="E62" s="9">
        <v>44589</v>
      </c>
      <c r="F62" s="9">
        <v>44651</v>
      </c>
      <c r="G62" s="9">
        <v>44624</v>
      </c>
      <c r="H62" s="8">
        <v>610</v>
      </c>
      <c r="I62" s="8">
        <v>110</v>
      </c>
      <c r="J62" s="8">
        <v>500</v>
      </c>
      <c r="K62" s="8">
        <v>27</v>
      </c>
      <c r="L62" s="10">
        <v>13500</v>
      </c>
      <c r="M62" s="1" t="s">
        <v>75</v>
      </c>
    </row>
    <row r="63" spans="1:13">
      <c r="A63" s="7" t="s">
        <v>54</v>
      </c>
      <c r="B63" s="8">
        <v>503</v>
      </c>
      <c r="C63" s="9">
        <v>44651</v>
      </c>
      <c r="D63" s="8" t="s">
        <v>81</v>
      </c>
      <c r="E63" s="9">
        <v>44593</v>
      </c>
      <c r="F63" s="9">
        <v>44651</v>
      </c>
      <c r="G63" s="9">
        <v>44624</v>
      </c>
      <c r="H63" s="11">
        <v>1000</v>
      </c>
      <c r="I63" s="8">
        <v>0</v>
      </c>
      <c r="J63" s="11">
        <v>1000</v>
      </c>
      <c r="K63" s="8">
        <v>27</v>
      </c>
      <c r="L63" s="10">
        <v>27000</v>
      </c>
      <c r="M63" s="1" t="s">
        <v>82</v>
      </c>
    </row>
    <row r="64" spans="1:13">
      <c r="A64" s="7" t="s">
        <v>23</v>
      </c>
      <c r="B64" s="8">
        <v>483</v>
      </c>
      <c r="C64" s="9">
        <v>44645</v>
      </c>
      <c r="D64" s="8" t="s">
        <v>83</v>
      </c>
      <c r="E64" s="9">
        <v>44582</v>
      </c>
      <c r="F64" s="9">
        <v>44645</v>
      </c>
      <c r="G64" s="9">
        <v>44618</v>
      </c>
      <c r="H64" s="8">
        <v>49.05</v>
      </c>
      <c r="I64" s="8">
        <v>8.85</v>
      </c>
      <c r="J64" s="8">
        <v>40.200000000000003</v>
      </c>
      <c r="K64" s="8">
        <v>27</v>
      </c>
      <c r="L64" s="10">
        <v>1085.4000000000001</v>
      </c>
      <c r="M64" s="1" t="s">
        <v>25</v>
      </c>
    </row>
    <row r="65" spans="1:13">
      <c r="A65" s="7" t="s">
        <v>23</v>
      </c>
      <c r="B65" s="8">
        <v>482</v>
      </c>
      <c r="C65" s="9">
        <v>44645</v>
      </c>
      <c r="D65" s="8" t="s">
        <v>84</v>
      </c>
      <c r="E65" s="9">
        <v>44582</v>
      </c>
      <c r="F65" s="9">
        <v>44645</v>
      </c>
      <c r="G65" s="9">
        <v>44618</v>
      </c>
      <c r="H65" s="8">
        <v>60</v>
      </c>
      <c r="I65" s="8">
        <v>10.82</v>
      </c>
      <c r="J65" s="8">
        <v>49.18</v>
      </c>
      <c r="K65" s="8">
        <v>27</v>
      </c>
      <c r="L65" s="10">
        <v>1327.86</v>
      </c>
      <c r="M65" s="1" t="s">
        <v>25</v>
      </c>
    </row>
    <row r="66" spans="1:13">
      <c r="A66" s="7" t="s">
        <v>23</v>
      </c>
      <c r="B66" s="8">
        <v>464</v>
      </c>
      <c r="C66" s="9">
        <v>44644</v>
      </c>
      <c r="D66" s="8" t="s">
        <v>85</v>
      </c>
      <c r="E66" s="9">
        <v>44582</v>
      </c>
      <c r="F66" s="9">
        <v>44645</v>
      </c>
      <c r="G66" s="9">
        <v>44618</v>
      </c>
      <c r="H66" s="11">
        <v>4000.4</v>
      </c>
      <c r="I66" s="8">
        <v>721.38</v>
      </c>
      <c r="J66" s="11">
        <v>3279.02</v>
      </c>
      <c r="K66" s="8">
        <v>27</v>
      </c>
      <c r="L66" s="10">
        <v>88533.54</v>
      </c>
      <c r="M66" s="1" t="s">
        <v>25</v>
      </c>
    </row>
    <row r="67" spans="1:13">
      <c r="A67" s="7" t="s">
        <v>23</v>
      </c>
      <c r="B67" s="8">
        <v>469</v>
      </c>
      <c r="C67" s="9">
        <v>44645</v>
      </c>
      <c r="D67" s="8" t="s">
        <v>86</v>
      </c>
      <c r="E67" s="9">
        <v>44582</v>
      </c>
      <c r="F67" s="9">
        <v>44645</v>
      </c>
      <c r="G67" s="9">
        <v>44618</v>
      </c>
      <c r="H67" s="8">
        <v>286.77</v>
      </c>
      <c r="I67" s="8">
        <v>51.71</v>
      </c>
      <c r="J67" s="8">
        <v>235.06</v>
      </c>
      <c r="K67" s="8">
        <v>27</v>
      </c>
      <c r="L67" s="10">
        <v>6346.62</v>
      </c>
      <c r="M67" s="1" t="s">
        <v>25</v>
      </c>
    </row>
    <row r="68" spans="1:13">
      <c r="A68" s="7" t="s">
        <v>23</v>
      </c>
      <c r="B68" s="8">
        <v>468</v>
      </c>
      <c r="C68" s="9">
        <v>44645</v>
      </c>
      <c r="D68" s="8" t="s">
        <v>87</v>
      </c>
      <c r="E68" s="9">
        <v>44582</v>
      </c>
      <c r="F68" s="9">
        <v>44645</v>
      </c>
      <c r="G68" s="9">
        <v>44618</v>
      </c>
      <c r="H68" s="8">
        <v>327.54000000000002</v>
      </c>
      <c r="I68" s="8">
        <v>59.06</v>
      </c>
      <c r="J68" s="8">
        <v>268.48</v>
      </c>
      <c r="K68" s="8">
        <v>27</v>
      </c>
      <c r="L68" s="10">
        <v>7248.96</v>
      </c>
      <c r="M68" s="1" t="s">
        <v>25</v>
      </c>
    </row>
    <row r="69" spans="1:13">
      <c r="A69" s="7" t="s">
        <v>23</v>
      </c>
      <c r="B69" s="8">
        <v>473</v>
      </c>
      <c r="C69" s="9">
        <v>44645</v>
      </c>
      <c r="D69" s="8" t="s">
        <v>88</v>
      </c>
      <c r="E69" s="9">
        <v>44582</v>
      </c>
      <c r="F69" s="9">
        <v>44645</v>
      </c>
      <c r="G69" s="9">
        <v>44618</v>
      </c>
      <c r="H69" s="8">
        <v>52.04</v>
      </c>
      <c r="I69" s="8">
        <v>4.7300000000000004</v>
      </c>
      <c r="J69" s="8">
        <v>47.31</v>
      </c>
      <c r="K69" s="8">
        <v>27</v>
      </c>
      <c r="L69" s="10">
        <v>1277.3699999999999</v>
      </c>
      <c r="M69" s="1" t="s">
        <v>25</v>
      </c>
    </row>
    <row r="70" spans="1:13">
      <c r="A70" s="7" t="s">
        <v>89</v>
      </c>
      <c r="B70" s="8">
        <v>281</v>
      </c>
      <c r="C70" s="9">
        <v>44617</v>
      </c>
      <c r="D70" s="8" t="s">
        <v>90</v>
      </c>
      <c r="E70" s="9">
        <v>44565</v>
      </c>
      <c r="F70" s="9">
        <v>44621</v>
      </c>
      <c r="G70" s="9">
        <v>44595</v>
      </c>
      <c r="H70" s="8">
        <v>58.21</v>
      </c>
      <c r="I70" s="8">
        <v>10.5</v>
      </c>
      <c r="J70" s="8">
        <v>47.71</v>
      </c>
      <c r="K70" s="8">
        <v>26</v>
      </c>
      <c r="L70" s="10">
        <v>1240.46</v>
      </c>
      <c r="M70" s="1" t="s">
        <v>42</v>
      </c>
    </row>
    <row r="71" spans="1:13">
      <c r="A71" s="7" t="s">
        <v>23</v>
      </c>
      <c r="B71" s="8">
        <v>476</v>
      </c>
      <c r="C71" s="9">
        <v>44645</v>
      </c>
      <c r="D71" s="8" t="s">
        <v>91</v>
      </c>
      <c r="E71" s="9">
        <v>44582</v>
      </c>
      <c r="F71" s="9">
        <v>44645</v>
      </c>
      <c r="G71" s="9">
        <v>44619</v>
      </c>
      <c r="H71" s="8">
        <v>64.819999999999993</v>
      </c>
      <c r="I71" s="8">
        <v>11.69</v>
      </c>
      <c r="J71" s="8">
        <v>53.13</v>
      </c>
      <c r="K71" s="8">
        <v>26</v>
      </c>
      <c r="L71" s="10">
        <v>1381.38</v>
      </c>
      <c r="M71" s="1" t="s">
        <v>25</v>
      </c>
    </row>
    <row r="72" spans="1:13">
      <c r="A72" s="7" t="s">
        <v>23</v>
      </c>
      <c r="B72" s="8">
        <v>477</v>
      </c>
      <c r="C72" s="9">
        <v>44645</v>
      </c>
      <c r="D72" s="8" t="s">
        <v>92</v>
      </c>
      <c r="E72" s="9">
        <v>44582</v>
      </c>
      <c r="F72" s="9">
        <v>44645</v>
      </c>
      <c r="G72" s="9">
        <v>44619</v>
      </c>
      <c r="H72" s="8">
        <v>21.23</v>
      </c>
      <c r="I72" s="8">
        <v>1.93</v>
      </c>
      <c r="J72" s="8">
        <v>19.3</v>
      </c>
      <c r="K72" s="8">
        <v>26</v>
      </c>
      <c r="L72" s="12">
        <v>501.8</v>
      </c>
      <c r="M72" s="1" t="s">
        <v>25</v>
      </c>
    </row>
    <row r="73" spans="1:13">
      <c r="A73" s="7" t="s">
        <v>23</v>
      </c>
      <c r="B73" s="8">
        <v>486</v>
      </c>
      <c r="C73" s="9">
        <v>44645</v>
      </c>
      <c r="D73" s="8" t="s">
        <v>93</v>
      </c>
      <c r="E73" s="9">
        <v>44582</v>
      </c>
      <c r="F73" s="9">
        <v>44645</v>
      </c>
      <c r="G73" s="9">
        <v>44619</v>
      </c>
      <c r="H73" s="8">
        <v>47.7</v>
      </c>
      <c r="I73" s="8">
        <v>8.6</v>
      </c>
      <c r="J73" s="8">
        <v>39.1</v>
      </c>
      <c r="K73" s="8">
        <v>26</v>
      </c>
      <c r="L73" s="10">
        <v>1016.6</v>
      </c>
      <c r="M73" s="1" t="s">
        <v>25</v>
      </c>
    </row>
    <row r="74" spans="1:13">
      <c r="A74" s="7" t="s">
        <v>23</v>
      </c>
      <c r="B74" s="8">
        <v>481</v>
      </c>
      <c r="C74" s="9">
        <v>44645</v>
      </c>
      <c r="D74" s="8" t="s">
        <v>94</v>
      </c>
      <c r="E74" s="9">
        <v>44582</v>
      </c>
      <c r="F74" s="9">
        <v>44645</v>
      </c>
      <c r="G74" s="9">
        <v>44619</v>
      </c>
      <c r="H74" s="8">
        <v>291.08</v>
      </c>
      <c r="I74" s="8">
        <v>52.49</v>
      </c>
      <c r="J74" s="8">
        <v>238.59</v>
      </c>
      <c r="K74" s="8">
        <v>26</v>
      </c>
      <c r="L74" s="10">
        <v>6203.34</v>
      </c>
      <c r="M74" s="1" t="s">
        <v>25</v>
      </c>
    </row>
    <row r="75" spans="1:13">
      <c r="A75" s="7" t="s">
        <v>23</v>
      </c>
      <c r="B75" s="8">
        <v>472</v>
      </c>
      <c r="C75" s="9">
        <v>44645</v>
      </c>
      <c r="D75" s="8" t="s">
        <v>95</v>
      </c>
      <c r="E75" s="9">
        <v>44582</v>
      </c>
      <c r="F75" s="9">
        <v>44645</v>
      </c>
      <c r="G75" s="9">
        <v>44619</v>
      </c>
      <c r="H75" s="8">
        <v>2.82</v>
      </c>
      <c r="I75" s="8">
        <v>0.51</v>
      </c>
      <c r="J75" s="8">
        <v>2.31</v>
      </c>
      <c r="K75" s="8">
        <v>26</v>
      </c>
      <c r="L75" s="12">
        <v>60.06</v>
      </c>
      <c r="M75" s="1" t="s">
        <v>25</v>
      </c>
    </row>
    <row r="76" spans="1:13">
      <c r="A76" s="7" t="s">
        <v>23</v>
      </c>
      <c r="B76" s="8">
        <v>465</v>
      </c>
      <c r="C76" s="9">
        <v>44644</v>
      </c>
      <c r="D76" s="8" t="s">
        <v>96</v>
      </c>
      <c r="E76" s="9">
        <v>44582</v>
      </c>
      <c r="F76" s="9">
        <v>44645</v>
      </c>
      <c r="G76" s="9">
        <v>44619</v>
      </c>
      <c r="H76" s="11">
        <v>2390.6</v>
      </c>
      <c r="I76" s="8">
        <v>431.09</v>
      </c>
      <c r="J76" s="11">
        <v>1959.51</v>
      </c>
      <c r="K76" s="8">
        <v>26</v>
      </c>
      <c r="L76" s="10">
        <v>50947.26</v>
      </c>
      <c r="M76" s="1" t="s">
        <v>25</v>
      </c>
    </row>
    <row r="77" spans="1:13">
      <c r="A77" s="7" t="s">
        <v>23</v>
      </c>
      <c r="B77" s="8">
        <v>487</v>
      </c>
      <c r="C77" s="9">
        <v>44645</v>
      </c>
      <c r="D77" s="8" t="s">
        <v>97</v>
      </c>
      <c r="E77" s="9">
        <v>44582</v>
      </c>
      <c r="F77" s="9">
        <v>44645</v>
      </c>
      <c r="G77" s="9">
        <v>44619</v>
      </c>
      <c r="H77" s="8">
        <v>5.26</v>
      </c>
      <c r="I77" s="8">
        <v>0.95</v>
      </c>
      <c r="J77" s="8">
        <v>4.3099999999999996</v>
      </c>
      <c r="K77" s="8">
        <v>26</v>
      </c>
      <c r="L77" s="12">
        <v>112.06</v>
      </c>
      <c r="M77" s="1" t="s">
        <v>25</v>
      </c>
    </row>
    <row r="78" spans="1:13">
      <c r="A78" s="7" t="s">
        <v>22</v>
      </c>
      <c r="B78" s="8">
        <v>9</v>
      </c>
      <c r="C78" s="9">
        <v>44574</v>
      </c>
      <c r="D78" s="8" t="str">
        <f>"356"</f>
        <v>356</v>
      </c>
      <c r="E78" s="9">
        <v>44518</v>
      </c>
      <c r="F78" s="9">
        <v>44574</v>
      </c>
      <c r="G78" s="9">
        <v>44549</v>
      </c>
      <c r="H78" s="11">
        <v>1015.67</v>
      </c>
      <c r="I78" s="8">
        <v>183.15</v>
      </c>
      <c r="J78" s="8">
        <v>832.52</v>
      </c>
      <c r="K78" s="8">
        <v>25</v>
      </c>
      <c r="L78" s="10">
        <v>20813</v>
      </c>
      <c r="M78" s="1" t="s">
        <v>17</v>
      </c>
    </row>
    <row r="79" spans="1:13">
      <c r="A79" s="7" t="s">
        <v>22</v>
      </c>
      <c r="B79" s="8">
        <v>9</v>
      </c>
      <c r="C79" s="9">
        <v>44574</v>
      </c>
      <c r="D79" s="8" t="str">
        <f>"357"</f>
        <v>357</v>
      </c>
      <c r="E79" s="9">
        <v>44518</v>
      </c>
      <c r="F79" s="9">
        <v>44574</v>
      </c>
      <c r="G79" s="9">
        <v>44549</v>
      </c>
      <c r="H79" s="8">
        <v>220.86</v>
      </c>
      <c r="I79" s="8">
        <v>0</v>
      </c>
      <c r="J79" s="8">
        <v>220.86</v>
      </c>
      <c r="K79" s="8">
        <v>25</v>
      </c>
      <c r="L79" s="10">
        <v>5521.5</v>
      </c>
      <c r="M79" s="1" t="s">
        <v>17</v>
      </c>
    </row>
    <row r="80" spans="1:13">
      <c r="A80" s="7" t="s">
        <v>22</v>
      </c>
      <c r="B80" s="8">
        <v>10</v>
      </c>
      <c r="C80" s="9">
        <v>44574</v>
      </c>
      <c r="D80" s="8" t="str">
        <f>"359"</f>
        <v>359</v>
      </c>
      <c r="E80" s="9">
        <v>44518</v>
      </c>
      <c r="F80" s="9">
        <v>44574</v>
      </c>
      <c r="G80" s="9">
        <v>44549</v>
      </c>
      <c r="H80" s="8">
        <v>341.6</v>
      </c>
      <c r="I80" s="8">
        <v>61.6</v>
      </c>
      <c r="J80" s="8">
        <v>280</v>
      </c>
      <c r="K80" s="8">
        <v>25</v>
      </c>
      <c r="L80" s="10">
        <v>7000</v>
      </c>
      <c r="M80" s="1" t="s">
        <v>17</v>
      </c>
    </row>
    <row r="81" spans="1:13">
      <c r="A81" s="7" t="s">
        <v>74</v>
      </c>
      <c r="B81" s="8">
        <v>189</v>
      </c>
      <c r="C81" s="9">
        <v>44599</v>
      </c>
      <c r="D81" s="8" t="str">
        <f>"211903028419"</f>
        <v>211903028419</v>
      </c>
      <c r="E81" s="9">
        <v>44550</v>
      </c>
      <c r="F81" s="9">
        <v>44602</v>
      </c>
      <c r="G81" s="9">
        <v>44580</v>
      </c>
      <c r="H81" s="8">
        <v>18.97</v>
      </c>
      <c r="I81" s="8">
        <v>0.9</v>
      </c>
      <c r="J81" s="8">
        <v>18.07</v>
      </c>
      <c r="K81" s="8">
        <v>22</v>
      </c>
      <c r="L81" s="12">
        <v>397.54</v>
      </c>
      <c r="M81" s="1" t="s">
        <v>75</v>
      </c>
    </row>
    <row r="82" spans="1:13">
      <c r="A82" s="7" t="s">
        <v>74</v>
      </c>
      <c r="B82" s="8">
        <v>193</v>
      </c>
      <c r="C82" s="9">
        <v>44599</v>
      </c>
      <c r="D82" s="8" t="str">
        <f>"211903028418"</f>
        <v>211903028418</v>
      </c>
      <c r="E82" s="9">
        <v>44550</v>
      </c>
      <c r="F82" s="9">
        <v>44602</v>
      </c>
      <c r="G82" s="9">
        <v>44580</v>
      </c>
      <c r="H82" s="8">
        <v>20.89</v>
      </c>
      <c r="I82" s="8">
        <v>0.99</v>
      </c>
      <c r="J82" s="8">
        <v>19.899999999999999</v>
      </c>
      <c r="K82" s="8">
        <v>22</v>
      </c>
      <c r="L82" s="12">
        <v>437.8</v>
      </c>
      <c r="M82" s="1" t="s">
        <v>75</v>
      </c>
    </row>
    <row r="83" spans="1:13">
      <c r="A83" s="7" t="s">
        <v>74</v>
      </c>
      <c r="B83" s="8">
        <v>188</v>
      </c>
      <c r="C83" s="9">
        <v>44599</v>
      </c>
      <c r="D83" s="8" t="str">
        <f>"211903028421"</f>
        <v>211903028421</v>
      </c>
      <c r="E83" s="9">
        <v>44550</v>
      </c>
      <c r="F83" s="9">
        <v>44602</v>
      </c>
      <c r="G83" s="9">
        <v>44580</v>
      </c>
      <c r="H83" s="8">
        <v>2.46</v>
      </c>
      <c r="I83" s="8">
        <v>0.12</v>
      </c>
      <c r="J83" s="8">
        <v>2.34</v>
      </c>
      <c r="K83" s="8">
        <v>22</v>
      </c>
      <c r="L83" s="12">
        <v>51.48</v>
      </c>
      <c r="M83" s="1" t="s">
        <v>75</v>
      </c>
    </row>
    <row r="84" spans="1:13">
      <c r="A84" s="7" t="s">
        <v>74</v>
      </c>
      <c r="B84" s="8">
        <v>192</v>
      </c>
      <c r="C84" s="9">
        <v>44599</v>
      </c>
      <c r="D84" s="8" t="str">
        <f>"211903028417"</f>
        <v>211903028417</v>
      </c>
      <c r="E84" s="9">
        <v>44550</v>
      </c>
      <c r="F84" s="9">
        <v>44602</v>
      </c>
      <c r="G84" s="9">
        <v>44580</v>
      </c>
      <c r="H84" s="8">
        <v>131.88</v>
      </c>
      <c r="I84" s="8">
        <v>6.28</v>
      </c>
      <c r="J84" s="8">
        <v>125.6</v>
      </c>
      <c r="K84" s="8">
        <v>22</v>
      </c>
      <c r="L84" s="10">
        <v>2763.2</v>
      </c>
      <c r="M84" s="1" t="s">
        <v>75</v>
      </c>
    </row>
    <row r="85" spans="1:13">
      <c r="A85" s="7" t="s">
        <v>74</v>
      </c>
      <c r="B85" s="8">
        <v>184</v>
      </c>
      <c r="C85" s="9">
        <v>44599</v>
      </c>
      <c r="D85" s="8" t="str">
        <f>"211903028422"</f>
        <v>211903028422</v>
      </c>
      <c r="E85" s="9">
        <v>44550</v>
      </c>
      <c r="F85" s="9">
        <v>44602</v>
      </c>
      <c r="G85" s="9">
        <v>44580</v>
      </c>
      <c r="H85" s="8">
        <v>21.93</v>
      </c>
      <c r="I85" s="8">
        <v>1.04</v>
      </c>
      <c r="J85" s="8">
        <v>20.89</v>
      </c>
      <c r="K85" s="8">
        <v>22</v>
      </c>
      <c r="L85" s="12">
        <v>459.58</v>
      </c>
      <c r="M85" s="1" t="s">
        <v>75</v>
      </c>
    </row>
    <row r="86" spans="1:13">
      <c r="A86" s="7" t="s">
        <v>74</v>
      </c>
      <c r="B86" s="8">
        <v>185</v>
      </c>
      <c r="C86" s="9">
        <v>44599</v>
      </c>
      <c r="D86" s="8" t="str">
        <f>"211903028420"</f>
        <v>211903028420</v>
      </c>
      <c r="E86" s="9">
        <v>44550</v>
      </c>
      <c r="F86" s="9">
        <v>44602</v>
      </c>
      <c r="G86" s="9">
        <v>44580</v>
      </c>
      <c r="H86" s="8">
        <v>29.46</v>
      </c>
      <c r="I86" s="8">
        <v>1.4</v>
      </c>
      <c r="J86" s="8">
        <v>28.06</v>
      </c>
      <c r="K86" s="8">
        <v>22</v>
      </c>
      <c r="L86" s="12">
        <v>617.32000000000005</v>
      </c>
      <c r="M86" s="1" t="s">
        <v>75</v>
      </c>
    </row>
    <row r="87" spans="1:13">
      <c r="A87" s="7" t="s">
        <v>74</v>
      </c>
      <c r="B87" s="8">
        <v>54</v>
      </c>
      <c r="C87" s="9">
        <v>44583</v>
      </c>
      <c r="D87" s="8" t="str">
        <f>"211902707882"</f>
        <v>211902707882</v>
      </c>
      <c r="E87" s="9">
        <v>44530</v>
      </c>
      <c r="F87" s="9">
        <v>44583</v>
      </c>
      <c r="G87" s="9">
        <v>44561</v>
      </c>
      <c r="H87" s="8">
        <v>0.16</v>
      </c>
      <c r="I87" s="8">
        <v>0.01</v>
      </c>
      <c r="J87" s="8">
        <v>0.15</v>
      </c>
      <c r="K87" s="8">
        <v>22</v>
      </c>
      <c r="L87" s="12">
        <v>3.3</v>
      </c>
      <c r="M87" s="1" t="s">
        <v>75</v>
      </c>
    </row>
    <row r="88" spans="1:13">
      <c r="A88" s="7" t="s">
        <v>74</v>
      </c>
      <c r="B88" s="8">
        <v>58</v>
      </c>
      <c r="C88" s="9">
        <v>44583</v>
      </c>
      <c r="D88" s="8" t="str">
        <f>"211902707876"</f>
        <v>211902707876</v>
      </c>
      <c r="E88" s="9">
        <v>44530</v>
      </c>
      <c r="F88" s="9">
        <v>44583</v>
      </c>
      <c r="G88" s="9">
        <v>44561</v>
      </c>
      <c r="H88" s="8">
        <v>43.5</v>
      </c>
      <c r="I88" s="8">
        <v>2.08</v>
      </c>
      <c r="J88" s="8">
        <v>41.42</v>
      </c>
      <c r="K88" s="8">
        <v>22</v>
      </c>
      <c r="L88" s="12">
        <v>911.24</v>
      </c>
      <c r="M88" s="1" t="s">
        <v>75</v>
      </c>
    </row>
    <row r="89" spans="1:13">
      <c r="A89" s="7" t="s">
        <v>74</v>
      </c>
      <c r="B89" s="8">
        <v>60</v>
      </c>
      <c r="C89" s="9">
        <v>44583</v>
      </c>
      <c r="D89" s="8" t="str">
        <f>"211902707883"</f>
        <v>211902707883</v>
      </c>
      <c r="E89" s="9">
        <v>44530</v>
      </c>
      <c r="F89" s="9">
        <v>44583</v>
      </c>
      <c r="G89" s="9">
        <v>44561</v>
      </c>
      <c r="H89" s="8">
        <v>9.07</v>
      </c>
      <c r="I89" s="8">
        <v>0.43</v>
      </c>
      <c r="J89" s="8">
        <v>8.64</v>
      </c>
      <c r="K89" s="8">
        <v>22</v>
      </c>
      <c r="L89" s="12">
        <v>190.08</v>
      </c>
      <c r="M89" s="1" t="s">
        <v>75</v>
      </c>
    </row>
    <row r="90" spans="1:13">
      <c r="A90" s="7" t="s">
        <v>74</v>
      </c>
      <c r="B90" s="8">
        <v>59</v>
      </c>
      <c r="C90" s="9">
        <v>44583</v>
      </c>
      <c r="D90" s="8" t="str">
        <f>"211902707877"</f>
        <v>211902707877</v>
      </c>
      <c r="E90" s="9">
        <v>44530</v>
      </c>
      <c r="F90" s="9">
        <v>44583</v>
      </c>
      <c r="G90" s="9">
        <v>44561</v>
      </c>
      <c r="H90" s="8">
        <v>8.41</v>
      </c>
      <c r="I90" s="8">
        <v>0.4</v>
      </c>
      <c r="J90" s="8">
        <v>8.01</v>
      </c>
      <c r="K90" s="8">
        <v>22</v>
      </c>
      <c r="L90" s="12">
        <v>176.22</v>
      </c>
      <c r="M90" s="1" t="s">
        <v>75</v>
      </c>
    </row>
    <row r="91" spans="1:13">
      <c r="A91" s="7" t="s">
        <v>74</v>
      </c>
      <c r="B91" s="8">
        <v>53</v>
      </c>
      <c r="C91" s="9">
        <v>44583</v>
      </c>
      <c r="D91" s="8" t="str">
        <f>"211902707881"</f>
        <v>211902707881</v>
      </c>
      <c r="E91" s="9">
        <v>44530</v>
      </c>
      <c r="F91" s="9">
        <v>44583</v>
      </c>
      <c r="G91" s="9">
        <v>44562</v>
      </c>
      <c r="H91" s="8">
        <v>10.07</v>
      </c>
      <c r="I91" s="8">
        <v>0.48</v>
      </c>
      <c r="J91" s="8">
        <v>9.59</v>
      </c>
      <c r="K91" s="8">
        <v>21</v>
      </c>
      <c r="L91" s="12">
        <v>201.39</v>
      </c>
      <c r="M91" s="1" t="s">
        <v>75</v>
      </c>
    </row>
    <row r="92" spans="1:13">
      <c r="A92" s="7" t="s">
        <v>74</v>
      </c>
      <c r="B92" s="8">
        <v>52</v>
      </c>
      <c r="C92" s="9">
        <v>44583</v>
      </c>
      <c r="D92" s="8" t="str">
        <f>"211902707880"</f>
        <v>211902707880</v>
      </c>
      <c r="E92" s="9">
        <v>44530</v>
      </c>
      <c r="F92" s="9">
        <v>44583</v>
      </c>
      <c r="G92" s="9">
        <v>44562</v>
      </c>
      <c r="H92" s="8">
        <v>0.16</v>
      </c>
      <c r="I92" s="8">
        <v>0.01</v>
      </c>
      <c r="J92" s="8">
        <v>0.15</v>
      </c>
      <c r="K92" s="8">
        <v>21</v>
      </c>
      <c r="L92" s="12">
        <v>3.15</v>
      </c>
      <c r="M92" s="1" t="s">
        <v>75</v>
      </c>
    </row>
    <row r="93" spans="1:13">
      <c r="A93" s="7" t="s">
        <v>74</v>
      </c>
      <c r="B93" s="8">
        <v>55</v>
      </c>
      <c r="C93" s="9">
        <v>44583</v>
      </c>
      <c r="D93" s="8" t="str">
        <f>"211902707884"</f>
        <v>211902707884</v>
      </c>
      <c r="E93" s="9">
        <v>44530</v>
      </c>
      <c r="F93" s="9">
        <v>44583</v>
      </c>
      <c r="G93" s="9">
        <v>44562</v>
      </c>
      <c r="H93" s="8">
        <v>0.42</v>
      </c>
      <c r="I93" s="8">
        <v>0.02</v>
      </c>
      <c r="J93" s="8">
        <v>0.4</v>
      </c>
      <c r="K93" s="8">
        <v>21</v>
      </c>
      <c r="L93" s="12">
        <v>8.4</v>
      </c>
      <c r="M93" s="1" t="s">
        <v>75</v>
      </c>
    </row>
    <row r="94" spans="1:13">
      <c r="A94" s="7" t="s">
        <v>74</v>
      </c>
      <c r="B94" s="8">
        <v>61</v>
      </c>
      <c r="C94" s="9">
        <v>44583</v>
      </c>
      <c r="D94" s="8" t="str">
        <f>"211902707875"</f>
        <v>211902707875</v>
      </c>
      <c r="E94" s="9">
        <v>44530</v>
      </c>
      <c r="F94" s="9">
        <v>44583</v>
      </c>
      <c r="G94" s="9">
        <v>44562</v>
      </c>
      <c r="H94" s="8">
        <v>4.2699999999999996</v>
      </c>
      <c r="I94" s="8">
        <v>0.2</v>
      </c>
      <c r="J94" s="8">
        <v>4.07</v>
      </c>
      <c r="K94" s="8">
        <v>21</v>
      </c>
      <c r="L94" s="12">
        <v>85.47</v>
      </c>
      <c r="M94" s="1" t="s">
        <v>75</v>
      </c>
    </row>
    <row r="95" spans="1:13">
      <c r="A95" s="7" t="s">
        <v>74</v>
      </c>
      <c r="B95" s="8">
        <v>56</v>
      </c>
      <c r="C95" s="9">
        <v>44583</v>
      </c>
      <c r="D95" s="8" t="str">
        <f>"211902707878"</f>
        <v>211902707878</v>
      </c>
      <c r="E95" s="9">
        <v>44530</v>
      </c>
      <c r="F95" s="9">
        <v>44583</v>
      </c>
      <c r="G95" s="9">
        <v>44562</v>
      </c>
      <c r="H95" s="8">
        <v>5.6</v>
      </c>
      <c r="I95" s="8">
        <v>0.27</v>
      </c>
      <c r="J95" s="8">
        <v>5.33</v>
      </c>
      <c r="K95" s="8">
        <v>21</v>
      </c>
      <c r="L95" s="12">
        <v>111.93</v>
      </c>
      <c r="M95" s="1" t="s">
        <v>75</v>
      </c>
    </row>
    <row r="96" spans="1:13">
      <c r="A96" s="7" t="s">
        <v>74</v>
      </c>
      <c r="B96" s="8">
        <v>57</v>
      </c>
      <c r="C96" s="9">
        <v>44583</v>
      </c>
      <c r="D96" s="8" t="str">
        <f>"211902707879"</f>
        <v>211902707879</v>
      </c>
      <c r="E96" s="9">
        <v>44530</v>
      </c>
      <c r="F96" s="9">
        <v>44583</v>
      </c>
      <c r="G96" s="9">
        <v>44562</v>
      </c>
      <c r="H96" s="8">
        <v>8.5299999999999994</v>
      </c>
      <c r="I96" s="8">
        <v>0.41</v>
      </c>
      <c r="J96" s="8">
        <v>8.1199999999999992</v>
      </c>
      <c r="K96" s="8">
        <v>21</v>
      </c>
      <c r="L96" s="12">
        <v>170.52</v>
      </c>
      <c r="M96" s="1" t="s">
        <v>75</v>
      </c>
    </row>
    <row r="97" spans="1:13">
      <c r="A97" s="7" t="s">
        <v>98</v>
      </c>
      <c r="B97" s="8">
        <v>223</v>
      </c>
      <c r="C97" s="9">
        <v>44610</v>
      </c>
      <c r="D97" s="8" t="str">
        <f>"58"</f>
        <v>58</v>
      </c>
      <c r="E97" s="9">
        <v>44560</v>
      </c>
      <c r="F97" s="9">
        <v>44614</v>
      </c>
      <c r="G97" s="9">
        <v>44593</v>
      </c>
      <c r="H97" s="11">
        <v>1353.11</v>
      </c>
      <c r="I97" s="8">
        <v>123.01</v>
      </c>
      <c r="J97" s="11">
        <v>1230.0999999999999</v>
      </c>
      <c r="K97" s="8">
        <v>21</v>
      </c>
      <c r="L97" s="10">
        <v>25832.1</v>
      </c>
      <c r="M97" s="1" t="s">
        <v>25</v>
      </c>
    </row>
    <row r="98" spans="1:13">
      <c r="A98" s="7" t="s">
        <v>98</v>
      </c>
      <c r="B98" s="8">
        <v>224</v>
      </c>
      <c r="C98" s="9">
        <v>44610</v>
      </c>
      <c r="D98" s="8" t="str">
        <f>"58"</f>
        <v>58</v>
      </c>
      <c r="E98" s="9">
        <v>44560</v>
      </c>
      <c r="F98" s="9">
        <v>44614</v>
      </c>
      <c r="G98" s="9">
        <v>44593</v>
      </c>
      <c r="H98" s="11">
        <v>5609.96</v>
      </c>
      <c r="I98" s="8">
        <v>510</v>
      </c>
      <c r="J98" s="11">
        <v>5099.96</v>
      </c>
      <c r="K98" s="8">
        <v>21</v>
      </c>
      <c r="L98" s="10">
        <v>107099.16</v>
      </c>
      <c r="M98" s="1" t="s">
        <v>25</v>
      </c>
    </row>
    <row r="99" spans="1:13">
      <c r="A99" s="7" t="s">
        <v>99</v>
      </c>
      <c r="B99" s="8">
        <v>172</v>
      </c>
      <c r="C99" s="9">
        <v>44592</v>
      </c>
      <c r="D99" s="8" t="str">
        <f>"6"</f>
        <v>6</v>
      </c>
      <c r="E99" s="9">
        <v>44545</v>
      </c>
      <c r="F99" s="9">
        <v>44595</v>
      </c>
      <c r="G99" s="9">
        <v>44575</v>
      </c>
      <c r="H99" s="11">
        <v>1042</v>
      </c>
      <c r="I99" s="8">
        <v>0</v>
      </c>
      <c r="J99" s="11">
        <v>1042</v>
      </c>
      <c r="K99" s="8">
        <v>20</v>
      </c>
      <c r="L99" s="10">
        <v>20840</v>
      </c>
      <c r="M99" s="1" t="s">
        <v>71</v>
      </c>
    </row>
    <row r="100" spans="1:13">
      <c r="A100" s="7" t="s">
        <v>100</v>
      </c>
      <c r="B100" s="8">
        <v>413</v>
      </c>
      <c r="C100" s="9">
        <v>44643</v>
      </c>
      <c r="D100" s="8" t="s">
        <v>101</v>
      </c>
      <c r="E100" s="9">
        <v>44561</v>
      </c>
      <c r="F100" s="9">
        <v>44645</v>
      </c>
      <c r="G100" s="9">
        <v>44626</v>
      </c>
      <c r="H100" s="11">
        <v>1538.15</v>
      </c>
      <c r="I100" s="8">
        <v>277.37</v>
      </c>
      <c r="J100" s="11">
        <v>1260.78</v>
      </c>
      <c r="K100" s="8">
        <v>19</v>
      </c>
      <c r="L100" s="10">
        <v>23954.82</v>
      </c>
      <c r="M100" s="1" t="s">
        <v>102</v>
      </c>
    </row>
    <row r="101" spans="1:13">
      <c r="A101" s="7" t="s">
        <v>100</v>
      </c>
      <c r="B101" s="8">
        <v>412</v>
      </c>
      <c r="C101" s="9">
        <v>44643</v>
      </c>
      <c r="D101" s="8" t="s">
        <v>101</v>
      </c>
      <c r="E101" s="9">
        <v>44561</v>
      </c>
      <c r="F101" s="9">
        <v>44645</v>
      </c>
      <c r="G101" s="9">
        <v>44626</v>
      </c>
      <c r="H101" s="8">
        <v>731.05</v>
      </c>
      <c r="I101" s="8">
        <v>131.83000000000001</v>
      </c>
      <c r="J101" s="8">
        <v>599.22</v>
      </c>
      <c r="K101" s="8">
        <v>19</v>
      </c>
      <c r="L101" s="10">
        <v>11385.18</v>
      </c>
      <c r="M101" s="1" t="s">
        <v>102</v>
      </c>
    </row>
    <row r="102" spans="1:13">
      <c r="A102" s="7" t="s">
        <v>50</v>
      </c>
      <c r="B102" s="8">
        <v>228</v>
      </c>
      <c r="C102" s="9">
        <v>44610</v>
      </c>
      <c r="D102" s="8" t="str">
        <f>"9500191295"</f>
        <v>9500191295</v>
      </c>
      <c r="E102" s="9">
        <v>44561</v>
      </c>
      <c r="F102" s="9">
        <v>44614</v>
      </c>
      <c r="G102" s="9">
        <v>44595</v>
      </c>
      <c r="H102" s="8">
        <v>596.70000000000005</v>
      </c>
      <c r="I102" s="8">
        <v>107.6</v>
      </c>
      <c r="J102" s="8">
        <v>489.1</v>
      </c>
      <c r="K102" s="8">
        <v>19</v>
      </c>
      <c r="L102" s="10">
        <v>9292.9</v>
      </c>
      <c r="M102" s="1" t="s">
        <v>25</v>
      </c>
    </row>
    <row r="103" spans="1:13">
      <c r="A103" s="7" t="s">
        <v>103</v>
      </c>
      <c r="B103" s="8">
        <v>279</v>
      </c>
      <c r="C103" s="9">
        <v>44617</v>
      </c>
      <c r="D103" s="8" t="s">
        <v>78</v>
      </c>
      <c r="E103" s="9">
        <v>44573</v>
      </c>
      <c r="F103" s="9">
        <v>44621</v>
      </c>
      <c r="G103" s="9">
        <v>44603</v>
      </c>
      <c r="H103" s="11">
        <v>1901.16</v>
      </c>
      <c r="I103" s="8">
        <v>342.83</v>
      </c>
      <c r="J103" s="11">
        <v>1558.33</v>
      </c>
      <c r="K103" s="8">
        <v>18</v>
      </c>
      <c r="L103" s="10">
        <v>28049.94</v>
      </c>
      <c r="M103" s="1" t="s">
        <v>53</v>
      </c>
    </row>
    <row r="104" spans="1:13">
      <c r="A104" s="7" t="s">
        <v>104</v>
      </c>
      <c r="B104" s="8">
        <v>277</v>
      </c>
      <c r="C104" s="9">
        <v>44617</v>
      </c>
      <c r="D104" s="8" t="s">
        <v>105</v>
      </c>
      <c r="E104" s="9">
        <v>44573</v>
      </c>
      <c r="F104" s="9">
        <v>44621</v>
      </c>
      <c r="G104" s="9">
        <v>44603</v>
      </c>
      <c r="H104" s="11">
        <v>13180.1</v>
      </c>
      <c r="I104" s="8">
        <v>0</v>
      </c>
      <c r="J104" s="11">
        <v>13180.1</v>
      </c>
      <c r="K104" s="8">
        <v>18</v>
      </c>
      <c r="L104" s="10">
        <v>237241.8</v>
      </c>
      <c r="M104" s="1" t="s">
        <v>42</v>
      </c>
    </row>
    <row r="105" spans="1:13">
      <c r="A105" s="7" t="s">
        <v>106</v>
      </c>
      <c r="B105" s="8">
        <v>265</v>
      </c>
      <c r="C105" s="9">
        <v>44614</v>
      </c>
      <c r="D105" s="8" t="s">
        <v>107</v>
      </c>
      <c r="E105" s="9">
        <v>44566</v>
      </c>
      <c r="F105" s="9">
        <v>44614</v>
      </c>
      <c r="G105" s="9">
        <v>44596</v>
      </c>
      <c r="H105" s="8">
        <v>309.75</v>
      </c>
      <c r="I105" s="8">
        <v>14.75</v>
      </c>
      <c r="J105" s="8">
        <v>295</v>
      </c>
      <c r="K105" s="8">
        <v>18</v>
      </c>
      <c r="L105" s="10">
        <v>5310</v>
      </c>
      <c r="M105" s="1" t="s">
        <v>108</v>
      </c>
    </row>
    <row r="106" spans="1:13">
      <c r="A106" s="7" t="s">
        <v>109</v>
      </c>
      <c r="B106" s="8">
        <v>227</v>
      </c>
      <c r="C106" s="9">
        <v>44610</v>
      </c>
      <c r="D106" s="8" t="s">
        <v>110</v>
      </c>
      <c r="E106" s="9">
        <v>44561</v>
      </c>
      <c r="F106" s="9">
        <v>44614</v>
      </c>
      <c r="G106" s="9">
        <v>44597</v>
      </c>
      <c r="H106" s="8">
        <v>323.43</v>
      </c>
      <c r="I106" s="8">
        <v>62.19</v>
      </c>
      <c r="J106" s="8">
        <v>261.24</v>
      </c>
      <c r="K106" s="8">
        <v>17</v>
      </c>
      <c r="L106" s="10">
        <v>4441.08</v>
      </c>
      <c r="M106" s="1" t="s">
        <v>111</v>
      </c>
    </row>
    <row r="107" spans="1:13">
      <c r="A107" s="7" t="s">
        <v>112</v>
      </c>
      <c r="B107" s="8">
        <v>215</v>
      </c>
      <c r="C107" s="9">
        <v>44606</v>
      </c>
      <c r="D107" s="8" t="str">
        <f>"96"</f>
        <v>96</v>
      </c>
      <c r="E107" s="9">
        <v>44560</v>
      </c>
      <c r="F107" s="9">
        <v>44606</v>
      </c>
      <c r="G107" s="9">
        <v>44590</v>
      </c>
      <c r="H107" s="11">
        <v>38500</v>
      </c>
      <c r="I107" s="11">
        <v>3500</v>
      </c>
      <c r="J107" s="11">
        <v>35000</v>
      </c>
      <c r="K107" s="8">
        <v>16</v>
      </c>
      <c r="L107" s="10">
        <v>560000</v>
      </c>
      <c r="M107" s="1" t="s">
        <v>113</v>
      </c>
    </row>
    <row r="108" spans="1:13">
      <c r="A108" s="7" t="s">
        <v>114</v>
      </c>
      <c r="B108" s="8">
        <v>502</v>
      </c>
      <c r="C108" s="9">
        <v>44651</v>
      </c>
      <c r="D108" s="8" t="s">
        <v>115</v>
      </c>
      <c r="E108" s="9">
        <v>44602</v>
      </c>
      <c r="F108" s="9">
        <v>44651</v>
      </c>
      <c r="G108" s="9">
        <v>44636</v>
      </c>
      <c r="H108" s="8">
        <v>119.54</v>
      </c>
      <c r="I108" s="8">
        <v>21.56</v>
      </c>
      <c r="J108" s="8">
        <v>97.98</v>
      </c>
      <c r="K108" s="8">
        <v>15</v>
      </c>
      <c r="L108" s="10">
        <v>1469.7</v>
      </c>
      <c r="M108" s="1" t="s">
        <v>116</v>
      </c>
    </row>
    <row r="109" spans="1:13">
      <c r="A109" s="7" t="s">
        <v>114</v>
      </c>
      <c r="B109" s="8">
        <v>502</v>
      </c>
      <c r="C109" s="9">
        <v>44651</v>
      </c>
      <c r="D109" s="8" t="s">
        <v>117</v>
      </c>
      <c r="E109" s="9">
        <v>44602</v>
      </c>
      <c r="F109" s="9">
        <v>44651</v>
      </c>
      <c r="G109" s="9">
        <v>44636</v>
      </c>
      <c r="H109" s="8">
        <v>118.1</v>
      </c>
      <c r="I109" s="8">
        <v>21.3</v>
      </c>
      <c r="J109" s="8">
        <v>96.8</v>
      </c>
      <c r="K109" s="8">
        <v>15</v>
      </c>
      <c r="L109" s="10">
        <v>1452</v>
      </c>
      <c r="M109" s="1" t="s">
        <v>116</v>
      </c>
    </row>
    <row r="110" spans="1:13">
      <c r="A110" s="7" t="s">
        <v>118</v>
      </c>
      <c r="B110" s="8">
        <v>166</v>
      </c>
      <c r="C110" s="9">
        <v>44589</v>
      </c>
      <c r="D110" s="8" t="s">
        <v>119</v>
      </c>
      <c r="E110" s="9">
        <v>44539</v>
      </c>
      <c r="F110" s="9">
        <v>44589</v>
      </c>
      <c r="G110" s="9">
        <v>44575</v>
      </c>
      <c r="H110" s="11">
        <v>2241.87</v>
      </c>
      <c r="I110" s="8">
        <v>251.27</v>
      </c>
      <c r="J110" s="11">
        <v>1990.6</v>
      </c>
      <c r="K110" s="8">
        <v>14</v>
      </c>
      <c r="L110" s="10">
        <v>27868.400000000001</v>
      </c>
      <c r="M110" s="1" t="s">
        <v>120</v>
      </c>
    </row>
    <row r="111" spans="1:13">
      <c r="A111" s="7" t="s">
        <v>118</v>
      </c>
      <c r="B111" s="8">
        <v>167</v>
      </c>
      <c r="C111" s="9">
        <v>44589</v>
      </c>
      <c r="D111" s="8" t="s">
        <v>119</v>
      </c>
      <c r="E111" s="9">
        <v>44539</v>
      </c>
      <c r="F111" s="9">
        <v>44589</v>
      </c>
      <c r="G111" s="9">
        <v>44575</v>
      </c>
      <c r="H111" s="8">
        <v>165.97</v>
      </c>
      <c r="I111" s="8">
        <v>18.600000000000001</v>
      </c>
      <c r="J111" s="8">
        <v>147.37</v>
      </c>
      <c r="K111" s="8">
        <v>14</v>
      </c>
      <c r="L111" s="10">
        <v>2063.1799999999998</v>
      </c>
      <c r="M111" s="1" t="s">
        <v>120</v>
      </c>
    </row>
    <row r="112" spans="1:13">
      <c r="A112" s="7" t="s">
        <v>118</v>
      </c>
      <c r="B112" s="8">
        <v>168</v>
      </c>
      <c r="C112" s="9">
        <v>44589</v>
      </c>
      <c r="D112" s="8" t="s">
        <v>119</v>
      </c>
      <c r="E112" s="9">
        <v>44539</v>
      </c>
      <c r="F112" s="9">
        <v>44589</v>
      </c>
      <c r="G112" s="9">
        <v>44575</v>
      </c>
      <c r="H112" s="8">
        <v>230.24</v>
      </c>
      <c r="I112" s="8">
        <v>25.81</v>
      </c>
      <c r="J112" s="8">
        <v>204.43</v>
      </c>
      <c r="K112" s="8">
        <v>14</v>
      </c>
      <c r="L112" s="10">
        <v>2862.02</v>
      </c>
      <c r="M112" s="1" t="s">
        <v>120</v>
      </c>
    </row>
    <row r="113" spans="1:13">
      <c r="A113" s="7" t="s">
        <v>121</v>
      </c>
      <c r="B113" s="8">
        <v>229</v>
      </c>
      <c r="C113" s="9">
        <v>44610</v>
      </c>
      <c r="D113" s="8" t="str">
        <f>"198"</f>
        <v>198</v>
      </c>
      <c r="E113" s="9">
        <v>44561</v>
      </c>
      <c r="F113" s="9">
        <v>44614</v>
      </c>
      <c r="G113" s="9">
        <v>44600</v>
      </c>
      <c r="H113" s="11">
        <v>3403.8</v>
      </c>
      <c r="I113" s="8">
        <v>613.79999999999995</v>
      </c>
      <c r="J113" s="11">
        <v>2790</v>
      </c>
      <c r="K113" s="8">
        <v>14</v>
      </c>
      <c r="L113" s="10">
        <v>39060</v>
      </c>
      <c r="M113" s="1" t="s">
        <v>17</v>
      </c>
    </row>
    <row r="114" spans="1:13">
      <c r="A114" s="7" t="s">
        <v>15</v>
      </c>
      <c r="B114" s="8">
        <v>339</v>
      </c>
      <c r="C114" s="9">
        <v>44632</v>
      </c>
      <c r="D114" s="8" t="s">
        <v>122</v>
      </c>
      <c r="E114" s="9">
        <v>44585</v>
      </c>
      <c r="F114" s="9">
        <v>44632</v>
      </c>
      <c r="G114" s="9">
        <v>44618</v>
      </c>
      <c r="H114" s="11">
        <v>5020</v>
      </c>
      <c r="I114" s="8">
        <v>230</v>
      </c>
      <c r="J114" s="11">
        <v>4790</v>
      </c>
      <c r="K114" s="8">
        <v>14</v>
      </c>
      <c r="L114" s="10">
        <v>67060</v>
      </c>
      <c r="M114" s="1" t="s">
        <v>17</v>
      </c>
    </row>
    <row r="115" spans="1:13">
      <c r="A115" s="7" t="s">
        <v>123</v>
      </c>
      <c r="B115" s="8">
        <v>425</v>
      </c>
      <c r="C115" s="9">
        <v>44644</v>
      </c>
      <c r="D115" s="8" t="s">
        <v>77</v>
      </c>
      <c r="E115" s="9">
        <v>44601</v>
      </c>
      <c r="F115" s="9">
        <v>44645</v>
      </c>
      <c r="G115" s="9">
        <v>44631</v>
      </c>
      <c r="H115" s="8">
        <v>735</v>
      </c>
      <c r="I115" s="8">
        <v>0</v>
      </c>
      <c r="J115" s="8">
        <v>735</v>
      </c>
      <c r="K115" s="8">
        <v>14</v>
      </c>
      <c r="L115" s="10">
        <v>10290</v>
      </c>
      <c r="M115" s="1" t="s">
        <v>53</v>
      </c>
    </row>
    <row r="116" spans="1:13">
      <c r="A116" s="7" t="s">
        <v>124</v>
      </c>
      <c r="B116" s="8">
        <v>409</v>
      </c>
      <c r="C116" s="9">
        <v>44643</v>
      </c>
      <c r="D116" s="8" t="s">
        <v>125</v>
      </c>
      <c r="E116" s="9">
        <v>44592</v>
      </c>
      <c r="F116" s="9">
        <v>44645</v>
      </c>
      <c r="G116" s="9">
        <v>44631</v>
      </c>
      <c r="H116" s="8">
        <v>597.79999999999995</v>
      </c>
      <c r="I116" s="8">
        <v>107.8</v>
      </c>
      <c r="J116" s="8">
        <v>490</v>
      </c>
      <c r="K116" s="8">
        <v>14</v>
      </c>
      <c r="L116" s="10">
        <v>6860</v>
      </c>
      <c r="M116" s="1" t="s">
        <v>126</v>
      </c>
    </row>
    <row r="117" spans="1:13">
      <c r="A117" s="7" t="s">
        <v>22</v>
      </c>
      <c r="B117" s="8">
        <v>499</v>
      </c>
      <c r="C117" s="9">
        <v>44651</v>
      </c>
      <c r="D117" s="8" t="str">
        <f>"57"</f>
        <v>57</v>
      </c>
      <c r="E117" s="9">
        <v>44606</v>
      </c>
      <c r="F117" s="9">
        <v>44651</v>
      </c>
      <c r="G117" s="9">
        <v>44638</v>
      </c>
      <c r="H117" s="11">
        <v>1299.2</v>
      </c>
      <c r="I117" s="8">
        <v>234.28</v>
      </c>
      <c r="J117" s="11">
        <v>1064.92</v>
      </c>
      <c r="K117" s="8">
        <v>13</v>
      </c>
      <c r="L117" s="10">
        <v>13843.96</v>
      </c>
      <c r="M117" s="1" t="s">
        <v>51</v>
      </c>
    </row>
    <row r="118" spans="1:13">
      <c r="A118" s="7" t="s">
        <v>22</v>
      </c>
      <c r="B118" s="8">
        <v>500</v>
      </c>
      <c r="C118" s="9">
        <v>44651</v>
      </c>
      <c r="D118" s="8" t="str">
        <f>"59"</f>
        <v>59</v>
      </c>
      <c r="E118" s="9">
        <v>44606</v>
      </c>
      <c r="F118" s="9">
        <v>44651</v>
      </c>
      <c r="G118" s="9">
        <v>44638</v>
      </c>
      <c r="H118" s="8">
        <v>273.27999999999997</v>
      </c>
      <c r="I118" s="8">
        <v>49.28</v>
      </c>
      <c r="J118" s="8">
        <v>224</v>
      </c>
      <c r="K118" s="8">
        <v>13</v>
      </c>
      <c r="L118" s="10">
        <v>2912</v>
      </c>
      <c r="M118" s="1" t="s">
        <v>51</v>
      </c>
    </row>
    <row r="119" spans="1:13">
      <c r="A119" s="7" t="s">
        <v>127</v>
      </c>
      <c r="B119" s="8">
        <v>158</v>
      </c>
      <c r="C119" s="9">
        <v>44589</v>
      </c>
      <c r="D119" s="8" t="s">
        <v>128</v>
      </c>
      <c r="E119" s="9">
        <v>44544</v>
      </c>
      <c r="F119" s="9">
        <v>44589</v>
      </c>
      <c r="G119" s="9">
        <v>44576</v>
      </c>
      <c r="H119" s="11">
        <v>1324.31</v>
      </c>
      <c r="I119" s="8">
        <v>238.81</v>
      </c>
      <c r="J119" s="11">
        <v>1085.5</v>
      </c>
      <c r="K119" s="8">
        <v>13</v>
      </c>
      <c r="L119" s="10">
        <v>14111.5</v>
      </c>
      <c r="M119" s="1" t="s">
        <v>25</v>
      </c>
    </row>
    <row r="120" spans="1:13">
      <c r="A120" s="7" t="s">
        <v>22</v>
      </c>
      <c r="B120" s="8">
        <v>164</v>
      </c>
      <c r="C120" s="9">
        <v>44589</v>
      </c>
      <c r="D120" s="8" t="str">
        <f>"388"</f>
        <v>388</v>
      </c>
      <c r="E120" s="9">
        <v>44536</v>
      </c>
      <c r="F120" s="9">
        <v>44589</v>
      </c>
      <c r="G120" s="9">
        <v>44578</v>
      </c>
      <c r="H120" s="11">
        <v>5154.29</v>
      </c>
      <c r="I120" s="8">
        <v>929.46</v>
      </c>
      <c r="J120" s="11">
        <v>4224.83</v>
      </c>
      <c r="K120" s="8">
        <v>11</v>
      </c>
      <c r="L120" s="10">
        <v>46473.13</v>
      </c>
      <c r="M120" s="1" t="s">
        <v>17</v>
      </c>
    </row>
    <row r="121" spans="1:13">
      <c r="A121" s="7" t="s">
        <v>129</v>
      </c>
      <c r="B121" s="8">
        <v>286</v>
      </c>
      <c r="C121" s="9">
        <v>44620</v>
      </c>
      <c r="D121" s="8" t="s">
        <v>105</v>
      </c>
      <c r="E121" s="9">
        <v>44580</v>
      </c>
      <c r="F121" s="9">
        <v>44621</v>
      </c>
      <c r="G121" s="9">
        <v>44610</v>
      </c>
      <c r="H121" s="11">
        <v>27280</v>
      </c>
      <c r="I121" s="11">
        <v>2480</v>
      </c>
      <c r="J121" s="11">
        <v>24800</v>
      </c>
      <c r="K121" s="8">
        <v>11</v>
      </c>
      <c r="L121" s="10">
        <v>272800</v>
      </c>
      <c r="M121" s="1" t="s">
        <v>56</v>
      </c>
    </row>
    <row r="122" spans="1:13">
      <c r="A122" s="7" t="s">
        <v>23</v>
      </c>
      <c r="B122" s="8">
        <v>120</v>
      </c>
      <c r="C122" s="9">
        <v>44588</v>
      </c>
      <c r="D122" s="8" t="s">
        <v>130</v>
      </c>
      <c r="E122" s="9">
        <v>44522</v>
      </c>
      <c r="F122" s="9">
        <v>44588</v>
      </c>
      <c r="G122" s="9">
        <v>44577</v>
      </c>
      <c r="H122" s="8">
        <v>55.31</v>
      </c>
      <c r="I122" s="8">
        <v>9.9700000000000006</v>
      </c>
      <c r="J122" s="8">
        <v>45.34</v>
      </c>
      <c r="K122" s="8">
        <v>11</v>
      </c>
      <c r="L122" s="12">
        <v>498.74</v>
      </c>
      <c r="M122" s="1" t="s">
        <v>25</v>
      </c>
    </row>
    <row r="123" spans="1:13">
      <c r="A123" s="7" t="s">
        <v>131</v>
      </c>
      <c r="B123" s="8">
        <v>329</v>
      </c>
      <c r="C123" s="9">
        <v>44631</v>
      </c>
      <c r="D123" s="8" t="s">
        <v>132</v>
      </c>
      <c r="E123" s="9">
        <v>44592</v>
      </c>
      <c r="F123" s="9">
        <v>44632</v>
      </c>
      <c r="G123" s="9">
        <v>44622</v>
      </c>
      <c r="H123" s="11">
        <v>12659.44</v>
      </c>
      <c r="I123" s="11">
        <v>1150.8599999999999</v>
      </c>
      <c r="J123" s="11">
        <v>11508.58</v>
      </c>
      <c r="K123" s="8">
        <v>10</v>
      </c>
      <c r="L123" s="10">
        <v>115085.8</v>
      </c>
      <c r="M123" s="1" t="s">
        <v>31</v>
      </c>
    </row>
    <row r="124" spans="1:13">
      <c r="A124" s="7" t="s">
        <v>131</v>
      </c>
      <c r="B124" s="8">
        <v>329</v>
      </c>
      <c r="C124" s="9">
        <v>44631</v>
      </c>
      <c r="D124" s="8" t="s">
        <v>133</v>
      </c>
      <c r="E124" s="9">
        <v>44592</v>
      </c>
      <c r="F124" s="9">
        <v>44632</v>
      </c>
      <c r="G124" s="9">
        <v>44622</v>
      </c>
      <c r="H124" s="11">
        <v>45740.39</v>
      </c>
      <c r="I124" s="11">
        <v>4158.22</v>
      </c>
      <c r="J124" s="11">
        <v>41582.17</v>
      </c>
      <c r="K124" s="8">
        <v>10</v>
      </c>
      <c r="L124" s="10">
        <v>415821.7</v>
      </c>
      <c r="M124" s="1" t="s">
        <v>31</v>
      </c>
    </row>
    <row r="125" spans="1:13">
      <c r="A125" s="7" t="s">
        <v>134</v>
      </c>
      <c r="B125" s="8">
        <v>418</v>
      </c>
      <c r="C125" s="9">
        <v>44643</v>
      </c>
      <c r="D125" s="8" t="s">
        <v>78</v>
      </c>
      <c r="E125" s="9">
        <v>44606</v>
      </c>
      <c r="F125" s="9">
        <v>44645</v>
      </c>
      <c r="G125" s="9">
        <v>44636</v>
      </c>
      <c r="H125" s="8">
        <v>34.479999999999997</v>
      </c>
      <c r="I125" s="8">
        <v>6.22</v>
      </c>
      <c r="J125" s="8">
        <v>28.26</v>
      </c>
      <c r="K125" s="8">
        <v>9</v>
      </c>
      <c r="L125" s="12">
        <v>254.34</v>
      </c>
      <c r="M125" s="1" t="s">
        <v>135</v>
      </c>
    </row>
    <row r="126" spans="1:13">
      <c r="A126" s="7" t="s">
        <v>134</v>
      </c>
      <c r="B126" s="8">
        <v>416</v>
      </c>
      <c r="C126" s="9">
        <v>44643</v>
      </c>
      <c r="D126" s="8" t="s">
        <v>78</v>
      </c>
      <c r="E126" s="9">
        <v>44606</v>
      </c>
      <c r="F126" s="9">
        <v>44645</v>
      </c>
      <c r="G126" s="9">
        <v>44636</v>
      </c>
      <c r="H126" s="8">
        <v>400</v>
      </c>
      <c r="I126" s="8">
        <v>72.13</v>
      </c>
      <c r="J126" s="8">
        <v>327.87</v>
      </c>
      <c r="K126" s="8">
        <v>9</v>
      </c>
      <c r="L126" s="10">
        <v>2950.83</v>
      </c>
      <c r="M126" s="1" t="s">
        <v>135</v>
      </c>
    </row>
    <row r="127" spans="1:13">
      <c r="A127" s="7" t="s">
        <v>134</v>
      </c>
      <c r="B127" s="8">
        <v>417</v>
      </c>
      <c r="C127" s="9">
        <v>44643</v>
      </c>
      <c r="D127" s="8" t="s">
        <v>78</v>
      </c>
      <c r="E127" s="9">
        <v>44606</v>
      </c>
      <c r="F127" s="9">
        <v>44645</v>
      </c>
      <c r="G127" s="9">
        <v>44636</v>
      </c>
      <c r="H127" s="8">
        <v>217.85</v>
      </c>
      <c r="I127" s="8">
        <v>39.28</v>
      </c>
      <c r="J127" s="8">
        <v>178.57</v>
      </c>
      <c r="K127" s="8">
        <v>9</v>
      </c>
      <c r="L127" s="10">
        <v>1607.13</v>
      </c>
      <c r="M127" s="1" t="s">
        <v>135</v>
      </c>
    </row>
    <row r="128" spans="1:13">
      <c r="A128" s="7" t="s">
        <v>134</v>
      </c>
      <c r="B128" s="8">
        <v>420</v>
      </c>
      <c r="C128" s="9">
        <v>44643</v>
      </c>
      <c r="D128" s="8" t="s">
        <v>78</v>
      </c>
      <c r="E128" s="9">
        <v>44606</v>
      </c>
      <c r="F128" s="9">
        <v>44645</v>
      </c>
      <c r="G128" s="9">
        <v>44636</v>
      </c>
      <c r="H128" s="8">
        <v>31.72</v>
      </c>
      <c r="I128" s="8">
        <v>5.72</v>
      </c>
      <c r="J128" s="8">
        <v>26</v>
      </c>
      <c r="K128" s="8">
        <v>9</v>
      </c>
      <c r="L128" s="12">
        <v>234</v>
      </c>
      <c r="M128" s="1" t="s">
        <v>135</v>
      </c>
    </row>
    <row r="129" spans="1:13">
      <c r="A129" s="7" t="s">
        <v>134</v>
      </c>
      <c r="B129" s="8">
        <v>419</v>
      </c>
      <c r="C129" s="9">
        <v>44643</v>
      </c>
      <c r="D129" s="8" t="s">
        <v>78</v>
      </c>
      <c r="E129" s="9">
        <v>44606</v>
      </c>
      <c r="F129" s="9">
        <v>44645</v>
      </c>
      <c r="G129" s="9">
        <v>44636</v>
      </c>
      <c r="H129" s="8">
        <v>127.99</v>
      </c>
      <c r="I129" s="8">
        <v>23.08</v>
      </c>
      <c r="J129" s="8">
        <v>104.91</v>
      </c>
      <c r="K129" s="8">
        <v>9</v>
      </c>
      <c r="L129" s="12">
        <v>944.19</v>
      </c>
      <c r="M129" s="1" t="s">
        <v>135</v>
      </c>
    </row>
    <row r="130" spans="1:13">
      <c r="A130" s="7" t="s">
        <v>136</v>
      </c>
      <c r="B130" s="8">
        <v>199</v>
      </c>
      <c r="C130" s="9">
        <v>44602</v>
      </c>
      <c r="D130" s="8" t="s">
        <v>137</v>
      </c>
      <c r="E130" s="9">
        <v>44561</v>
      </c>
      <c r="F130" s="9">
        <v>44602</v>
      </c>
      <c r="G130" s="9">
        <v>44593</v>
      </c>
      <c r="H130" s="8">
        <v>300.56</v>
      </c>
      <c r="I130" s="8">
        <v>54.2</v>
      </c>
      <c r="J130" s="8">
        <v>246.36</v>
      </c>
      <c r="K130" s="8">
        <v>9</v>
      </c>
      <c r="L130" s="10">
        <v>2217.2399999999998</v>
      </c>
      <c r="M130" s="1" t="s">
        <v>138</v>
      </c>
    </row>
    <row r="131" spans="1:13">
      <c r="A131" s="7" t="s">
        <v>136</v>
      </c>
      <c r="B131" s="8">
        <v>198</v>
      </c>
      <c r="C131" s="9">
        <v>44602</v>
      </c>
      <c r="D131" s="8" t="s">
        <v>139</v>
      </c>
      <c r="E131" s="9">
        <v>44561</v>
      </c>
      <c r="F131" s="9">
        <v>44602</v>
      </c>
      <c r="G131" s="9">
        <v>44593</v>
      </c>
      <c r="H131" s="8">
        <v>398.16</v>
      </c>
      <c r="I131" s="8">
        <v>71.8</v>
      </c>
      <c r="J131" s="8">
        <v>326.36</v>
      </c>
      <c r="K131" s="8">
        <v>9</v>
      </c>
      <c r="L131" s="10">
        <v>2937.24</v>
      </c>
      <c r="M131" s="1" t="s">
        <v>138</v>
      </c>
    </row>
    <row r="132" spans="1:13">
      <c r="A132" s="7" t="s">
        <v>23</v>
      </c>
      <c r="B132" s="8">
        <v>149</v>
      </c>
      <c r="C132" s="9">
        <v>44588</v>
      </c>
      <c r="D132" s="8" t="s">
        <v>140</v>
      </c>
      <c r="E132" s="9">
        <v>44547</v>
      </c>
      <c r="F132" s="9">
        <v>44588</v>
      </c>
      <c r="G132" s="9">
        <v>44579</v>
      </c>
      <c r="H132" s="8">
        <v>40.85</v>
      </c>
      <c r="I132" s="8">
        <v>7.37</v>
      </c>
      <c r="J132" s="8">
        <v>33.479999999999997</v>
      </c>
      <c r="K132" s="8">
        <v>9</v>
      </c>
      <c r="L132" s="12">
        <v>301.32</v>
      </c>
      <c r="M132" s="1" t="s">
        <v>25</v>
      </c>
    </row>
    <row r="133" spans="1:13">
      <c r="A133" s="7" t="s">
        <v>23</v>
      </c>
      <c r="B133" s="8">
        <v>147</v>
      </c>
      <c r="C133" s="9">
        <v>44588</v>
      </c>
      <c r="D133" s="8" t="s">
        <v>141</v>
      </c>
      <c r="E133" s="9">
        <v>44547</v>
      </c>
      <c r="F133" s="9">
        <v>44588</v>
      </c>
      <c r="G133" s="9">
        <v>44579</v>
      </c>
      <c r="H133" s="8">
        <v>2.73</v>
      </c>
      <c r="I133" s="8">
        <v>0.49</v>
      </c>
      <c r="J133" s="8">
        <v>2.2400000000000002</v>
      </c>
      <c r="K133" s="8">
        <v>9</v>
      </c>
      <c r="L133" s="12">
        <v>20.16</v>
      </c>
      <c r="M133" s="1" t="s">
        <v>25</v>
      </c>
    </row>
    <row r="134" spans="1:13">
      <c r="A134" s="7" t="s">
        <v>23</v>
      </c>
      <c r="B134" s="8">
        <v>148</v>
      </c>
      <c r="C134" s="9">
        <v>44588</v>
      </c>
      <c r="D134" s="8" t="s">
        <v>142</v>
      </c>
      <c r="E134" s="9">
        <v>44547</v>
      </c>
      <c r="F134" s="9">
        <v>44588</v>
      </c>
      <c r="G134" s="9">
        <v>44579</v>
      </c>
      <c r="H134" s="8">
        <v>60.35</v>
      </c>
      <c r="I134" s="8">
        <v>10.88</v>
      </c>
      <c r="J134" s="8">
        <v>49.47</v>
      </c>
      <c r="K134" s="8">
        <v>9</v>
      </c>
      <c r="L134" s="12">
        <v>445.23</v>
      </c>
      <c r="M134" s="1" t="s">
        <v>25</v>
      </c>
    </row>
    <row r="135" spans="1:13">
      <c r="A135" s="7" t="s">
        <v>23</v>
      </c>
      <c r="B135" s="8">
        <v>150</v>
      </c>
      <c r="C135" s="9">
        <v>44588</v>
      </c>
      <c r="D135" s="8" t="s">
        <v>143</v>
      </c>
      <c r="E135" s="9">
        <v>44547</v>
      </c>
      <c r="F135" s="9">
        <v>44588</v>
      </c>
      <c r="G135" s="9">
        <v>44579</v>
      </c>
      <c r="H135" s="8">
        <v>34.700000000000003</v>
      </c>
      <c r="I135" s="8">
        <v>6.26</v>
      </c>
      <c r="J135" s="8">
        <v>28.44</v>
      </c>
      <c r="K135" s="8">
        <v>9</v>
      </c>
      <c r="L135" s="12">
        <v>255.96</v>
      </c>
      <c r="M135" s="1" t="s">
        <v>25</v>
      </c>
    </row>
    <row r="136" spans="1:13">
      <c r="A136" s="7" t="s">
        <v>23</v>
      </c>
      <c r="B136" s="8">
        <v>151</v>
      </c>
      <c r="C136" s="9">
        <v>44588</v>
      </c>
      <c r="D136" s="8" t="s">
        <v>144</v>
      </c>
      <c r="E136" s="9">
        <v>44547</v>
      </c>
      <c r="F136" s="9">
        <v>44588</v>
      </c>
      <c r="G136" s="9">
        <v>44579</v>
      </c>
      <c r="H136" s="8">
        <v>62.23</v>
      </c>
      <c r="I136" s="8">
        <v>11.22</v>
      </c>
      <c r="J136" s="8">
        <v>51.01</v>
      </c>
      <c r="K136" s="8">
        <v>9</v>
      </c>
      <c r="L136" s="12">
        <v>459.09</v>
      </c>
      <c r="M136" s="1" t="s">
        <v>25</v>
      </c>
    </row>
    <row r="137" spans="1:13">
      <c r="A137" s="7" t="s">
        <v>74</v>
      </c>
      <c r="B137" s="8">
        <v>135</v>
      </c>
      <c r="C137" s="9">
        <v>44588</v>
      </c>
      <c r="D137" s="8" t="str">
        <f>"211903028423"</f>
        <v>211903028423</v>
      </c>
      <c r="E137" s="9">
        <v>44550</v>
      </c>
      <c r="F137" s="9">
        <v>44588</v>
      </c>
      <c r="G137" s="9">
        <v>44580</v>
      </c>
      <c r="H137" s="8">
        <v>0.51</v>
      </c>
      <c r="I137" s="8">
        <v>0.02</v>
      </c>
      <c r="J137" s="8">
        <v>0.49</v>
      </c>
      <c r="K137" s="8">
        <v>8</v>
      </c>
      <c r="L137" s="12">
        <v>3.92</v>
      </c>
      <c r="M137" s="1" t="s">
        <v>75</v>
      </c>
    </row>
    <row r="138" spans="1:13">
      <c r="A138" s="7" t="s">
        <v>74</v>
      </c>
      <c r="B138" s="8">
        <v>137</v>
      </c>
      <c r="C138" s="9">
        <v>44588</v>
      </c>
      <c r="D138" s="8" t="str">
        <f>"211903028424"</f>
        <v>211903028424</v>
      </c>
      <c r="E138" s="9">
        <v>44550</v>
      </c>
      <c r="F138" s="9">
        <v>44588</v>
      </c>
      <c r="G138" s="9">
        <v>44580</v>
      </c>
      <c r="H138" s="8">
        <v>17.579999999999998</v>
      </c>
      <c r="I138" s="8">
        <v>0.84</v>
      </c>
      <c r="J138" s="8">
        <v>16.739999999999998</v>
      </c>
      <c r="K138" s="8">
        <v>8</v>
      </c>
      <c r="L138" s="12">
        <v>133.91999999999999</v>
      </c>
      <c r="M138" s="1" t="s">
        <v>75</v>
      </c>
    </row>
    <row r="139" spans="1:13">
      <c r="A139" s="7" t="s">
        <v>74</v>
      </c>
      <c r="B139" s="8">
        <v>136</v>
      </c>
      <c r="C139" s="9">
        <v>44588</v>
      </c>
      <c r="D139" s="8" t="str">
        <f>"211903028425"</f>
        <v>211903028425</v>
      </c>
      <c r="E139" s="9">
        <v>44550</v>
      </c>
      <c r="F139" s="9">
        <v>44588</v>
      </c>
      <c r="G139" s="9">
        <v>44580</v>
      </c>
      <c r="H139" s="8">
        <v>9.1199999999999992</v>
      </c>
      <c r="I139" s="8">
        <v>0.43</v>
      </c>
      <c r="J139" s="8">
        <v>8.69</v>
      </c>
      <c r="K139" s="8">
        <v>8</v>
      </c>
      <c r="L139" s="12">
        <v>69.52</v>
      </c>
      <c r="M139" s="1" t="s">
        <v>75</v>
      </c>
    </row>
    <row r="140" spans="1:13">
      <c r="A140" s="7" t="s">
        <v>74</v>
      </c>
      <c r="B140" s="8">
        <v>138</v>
      </c>
      <c r="C140" s="9">
        <v>44588</v>
      </c>
      <c r="D140" s="8" t="str">
        <f>"211903028416"</f>
        <v>211903028416</v>
      </c>
      <c r="E140" s="9">
        <v>44550</v>
      </c>
      <c r="F140" s="9">
        <v>44588</v>
      </c>
      <c r="G140" s="9">
        <v>44580</v>
      </c>
      <c r="H140" s="8">
        <v>16.190000000000001</v>
      </c>
      <c r="I140" s="8">
        <v>0.77</v>
      </c>
      <c r="J140" s="8">
        <v>15.42</v>
      </c>
      <c r="K140" s="8">
        <v>8</v>
      </c>
      <c r="L140" s="12">
        <v>123.36</v>
      </c>
      <c r="M140" s="1" t="s">
        <v>75</v>
      </c>
    </row>
    <row r="141" spans="1:13">
      <c r="A141" s="7" t="s">
        <v>145</v>
      </c>
      <c r="B141" s="8">
        <v>197</v>
      </c>
      <c r="C141" s="9">
        <v>44602</v>
      </c>
      <c r="D141" s="8" t="s">
        <v>146</v>
      </c>
      <c r="E141" s="9">
        <v>44557</v>
      </c>
      <c r="F141" s="9">
        <v>44602</v>
      </c>
      <c r="G141" s="9">
        <v>44594</v>
      </c>
      <c r="H141" s="11">
        <v>2487.0100000000002</v>
      </c>
      <c r="I141" s="8">
        <v>95.65</v>
      </c>
      <c r="J141" s="11">
        <v>2391.36</v>
      </c>
      <c r="K141" s="8">
        <v>8</v>
      </c>
      <c r="L141" s="10">
        <v>19130.88</v>
      </c>
      <c r="M141" s="1" t="s">
        <v>147</v>
      </c>
    </row>
    <row r="142" spans="1:13">
      <c r="A142" s="7" t="s">
        <v>148</v>
      </c>
      <c r="B142" s="8">
        <v>14</v>
      </c>
      <c r="C142" s="9">
        <v>44574</v>
      </c>
      <c r="D142" s="8" t="s">
        <v>77</v>
      </c>
      <c r="E142" s="9">
        <v>44536</v>
      </c>
      <c r="F142" s="9">
        <v>44574</v>
      </c>
      <c r="G142" s="9">
        <v>44566</v>
      </c>
      <c r="H142" s="11">
        <v>4280.41</v>
      </c>
      <c r="I142" s="8">
        <v>0</v>
      </c>
      <c r="J142" s="11">
        <v>4280.41</v>
      </c>
      <c r="K142" s="8">
        <v>8</v>
      </c>
      <c r="L142" s="10">
        <v>34243.279999999999</v>
      </c>
      <c r="M142" s="1" t="s">
        <v>138</v>
      </c>
    </row>
    <row r="143" spans="1:13">
      <c r="A143" s="7" t="s">
        <v>149</v>
      </c>
      <c r="B143" s="8">
        <v>489</v>
      </c>
      <c r="C143" s="9">
        <v>44651</v>
      </c>
      <c r="D143" s="8" t="str">
        <f>"6"</f>
        <v>6</v>
      </c>
      <c r="E143" s="9">
        <v>44583</v>
      </c>
      <c r="F143" s="9">
        <v>44651</v>
      </c>
      <c r="G143" s="9">
        <v>44644</v>
      </c>
      <c r="H143" s="8">
        <v>762.99</v>
      </c>
      <c r="I143" s="8">
        <v>137.59</v>
      </c>
      <c r="J143" s="8">
        <v>625.4</v>
      </c>
      <c r="K143" s="8">
        <v>7</v>
      </c>
      <c r="L143" s="10">
        <v>4377.8</v>
      </c>
      <c r="M143" s="1" t="s">
        <v>116</v>
      </c>
    </row>
    <row r="144" spans="1:13">
      <c r="A144" s="7" t="s">
        <v>22</v>
      </c>
      <c r="B144" s="8">
        <v>426</v>
      </c>
      <c r="C144" s="9">
        <v>44644</v>
      </c>
      <c r="D144" s="8" t="str">
        <f>"60"</f>
        <v>60</v>
      </c>
      <c r="E144" s="9">
        <v>44606</v>
      </c>
      <c r="F144" s="9">
        <v>44645</v>
      </c>
      <c r="G144" s="9">
        <v>44638</v>
      </c>
      <c r="H144" s="11">
        <v>1784.25</v>
      </c>
      <c r="I144" s="8">
        <v>321.75</v>
      </c>
      <c r="J144" s="11">
        <v>1462.5</v>
      </c>
      <c r="K144" s="8">
        <v>7</v>
      </c>
      <c r="L144" s="10">
        <v>10237.5</v>
      </c>
      <c r="M144" s="1" t="s">
        <v>51</v>
      </c>
    </row>
    <row r="145" spans="1:13">
      <c r="A145" s="7" t="s">
        <v>22</v>
      </c>
      <c r="B145" s="8">
        <v>400</v>
      </c>
      <c r="C145" s="9">
        <v>44643</v>
      </c>
      <c r="D145" s="8" t="str">
        <f>"58"</f>
        <v>58</v>
      </c>
      <c r="E145" s="9">
        <v>44606</v>
      </c>
      <c r="F145" s="9">
        <v>44645</v>
      </c>
      <c r="G145" s="9">
        <v>44638</v>
      </c>
      <c r="H145" s="11">
        <v>5154.29</v>
      </c>
      <c r="I145" s="8">
        <v>929.46</v>
      </c>
      <c r="J145" s="11">
        <v>4224.83</v>
      </c>
      <c r="K145" s="8">
        <v>7</v>
      </c>
      <c r="L145" s="10">
        <v>29573.81</v>
      </c>
      <c r="M145" s="1" t="s">
        <v>51</v>
      </c>
    </row>
    <row r="146" spans="1:13">
      <c r="A146" s="7" t="s">
        <v>150</v>
      </c>
      <c r="B146" s="8">
        <v>273</v>
      </c>
      <c r="C146" s="9">
        <v>44614</v>
      </c>
      <c r="D146" s="8" t="s">
        <v>151</v>
      </c>
      <c r="E146" s="9">
        <v>44555</v>
      </c>
      <c r="F146" s="9">
        <v>44614</v>
      </c>
      <c r="G146" s="9">
        <v>44607</v>
      </c>
      <c r="H146" s="8">
        <v>381.18</v>
      </c>
      <c r="I146" s="8">
        <v>68.739999999999995</v>
      </c>
      <c r="J146" s="8">
        <v>312.44</v>
      </c>
      <c r="K146" s="8">
        <v>7</v>
      </c>
      <c r="L146" s="10">
        <v>2187.08</v>
      </c>
      <c r="M146" s="1" t="s">
        <v>56</v>
      </c>
    </row>
    <row r="147" spans="1:13">
      <c r="A147" s="7" t="s">
        <v>150</v>
      </c>
      <c r="B147" s="8">
        <v>274</v>
      </c>
      <c r="C147" s="9">
        <v>44614</v>
      </c>
      <c r="D147" s="8" t="s">
        <v>151</v>
      </c>
      <c r="E147" s="9">
        <v>44555</v>
      </c>
      <c r="F147" s="9">
        <v>44614</v>
      </c>
      <c r="G147" s="9">
        <v>44607</v>
      </c>
      <c r="H147" s="8">
        <v>206.86</v>
      </c>
      <c r="I147" s="8">
        <v>37.299999999999997</v>
      </c>
      <c r="J147" s="8">
        <v>169.56</v>
      </c>
      <c r="K147" s="8">
        <v>7</v>
      </c>
      <c r="L147" s="10">
        <v>1186.92</v>
      </c>
      <c r="M147" s="1" t="s">
        <v>56</v>
      </c>
    </row>
    <row r="148" spans="1:13">
      <c r="A148" s="7" t="s">
        <v>152</v>
      </c>
      <c r="B148" s="8">
        <v>4</v>
      </c>
      <c r="C148" s="9">
        <v>44574</v>
      </c>
      <c r="D148" s="8" t="str">
        <f>"13"</f>
        <v>13</v>
      </c>
      <c r="E148" s="9">
        <v>44536</v>
      </c>
      <c r="F148" s="9">
        <v>44574</v>
      </c>
      <c r="G148" s="9">
        <v>44567</v>
      </c>
      <c r="H148" s="11">
        <v>5490</v>
      </c>
      <c r="I148" s="8">
        <v>990</v>
      </c>
      <c r="J148" s="11">
        <v>4500</v>
      </c>
      <c r="K148" s="8">
        <v>7</v>
      </c>
      <c r="L148" s="10">
        <v>31500</v>
      </c>
      <c r="M148" s="1" t="s">
        <v>71</v>
      </c>
    </row>
    <row r="149" spans="1:13">
      <c r="A149" s="7" t="s">
        <v>153</v>
      </c>
      <c r="B149" s="8">
        <v>181</v>
      </c>
      <c r="C149" s="9">
        <v>44596</v>
      </c>
      <c r="D149" s="8" t="str">
        <f>"815"</f>
        <v>815</v>
      </c>
      <c r="E149" s="9">
        <v>44559</v>
      </c>
      <c r="F149" s="9">
        <v>44602</v>
      </c>
      <c r="G149" s="9">
        <v>44595</v>
      </c>
      <c r="H149" s="11">
        <v>2135</v>
      </c>
      <c r="I149" s="8">
        <v>385</v>
      </c>
      <c r="J149" s="11">
        <v>1750</v>
      </c>
      <c r="K149" s="8">
        <v>7</v>
      </c>
      <c r="L149" s="10">
        <v>12250</v>
      </c>
      <c r="M149" s="1" t="s">
        <v>46</v>
      </c>
    </row>
    <row r="150" spans="1:13">
      <c r="A150" s="7" t="s">
        <v>154</v>
      </c>
      <c r="B150" s="8">
        <v>271</v>
      </c>
      <c r="C150" s="9">
        <v>44614</v>
      </c>
      <c r="D150" s="8" t="str">
        <f>"1"</f>
        <v>1</v>
      </c>
      <c r="E150" s="9">
        <v>44571</v>
      </c>
      <c r="F150" s="9">
        <v>44614</v>
      </c>
      <c r="G150" s="9">
        <v>44608</v>
      </c>
      <c r="H150" s="8">
        <v>999.96</v>
      </c>
      <c r="I150" s="8">
        <v>180.32</v>
      </c>
      <c r="J150" s="8">
        <v>819.64</v>
      </c>
      <c r="K150" s="8">
        <v>6</v>
      </c>
      <c r="L150" s="10">
        <v>4917.84</v>
      </c>
      <c r="M150" s="1" t="s">
        <v>53</v>
      </c>
    </row>
    <row r="151" spans="1:13">
      <c r="A151" s="7" t="s">
        <v>154</v>
      </c>
      <c r="B151" s="8">
        <v>270</v>
      </c>
      <c r="C151" s="9">
        <v>44614</v>
      </c>
      <c r="D151" s="8" t="str">
        <f>"1"</f>
        <v>1</v>
      </c>
      <c r="E151" s="9">
        <v>44571</v>
      </c>
      <c r="F151" s="9">
        <v>44614</v>
      </c>
      <c r="G151" s="9">
        <v>44608</v>
      </c>
      <c r="H151" s="8">
        <v>830.04</v>
      </c>
      <c r="I151" s="8">
        <v>149.68</v>
      </c>
      <c r="J151" s="8">
        <v>680.36</v>
      </c>
      <c r="K151" s="8">
        <v>6</v>
      </c>
      <c r="L151" s="10">
        <v>4082.16</v>
      </c>
      <c r="M151" s="1" t="s">
        <v>53</v>
      </c>
    </row>
    <row r="152" spans="1:13">
      <c r="A152" s="7" t="s">
        <v>155</v>
      </c>
      <c r="B152" s="8">
        <v>269</v>
      </c>
      <c r="C152" s="9">
        <v>44614</v>
      </c>
      <c r="D152" s="8" t="str">
        <f>"5110"</f>
        <v>5110</v>
      </c>
      <c r="E152" s="9">
        <v>44560</v>
      </c>
      <c r="F152" s="9">
        <v>44614</v>
      </c>
      <c r="G152" s="9">
        <v>44608</v>
      </c>
      <c r="H152" s="11">
        <v>3375.2</v>
      </c>
      <c r="I152" s="8">
        <v>608.64</v>
      </c>
      <c r="J152" s="11">
        <v>2766.56</v>
      </c>
      <c r="K152" s="8">
        <v>6</v>
      </c>
      <c r="L152" s="10">
        <v>16599.36</v>
      </c>
      <c r="M152" s="1" t="s">
        <v>156</v>
      </c>
    </row>
    <row r="153" spans="1:13">
      <c r="A153" s="7" t="s">
        <v>155</v>
      </c>
      <c r="B153" s="8">
        <v>268</v>
      </c>
      <c r="C153" s="9">
        <v>44614</v>
      </c>
      <c r="D153" s="8" t="str">
        <f>"5110"</f>
        <v>5110</v>
      </c>
      <c r="E153" s="9">
        <v>44560</v>
      </c>
      <c r="F153" s="9">
        <v>44614</v>
      </c>
      <c r="G153" s="9">
        <v>44608</v>
      </c>
      <c r="H153" s="8">
        <v>223.8</v>
      </c>
      <c r="I153" s="8">
        <v>40.36</v>
      </c>
      <c r="J153" s="8">
        <v>183.44</v>
      </c>
      <c r="K153" s="8">
        <v>6</v>
      </c>
      <c r="L153" s="10">
        <v>1100.6400000000001</v>
      </c>
      <c r="M153" s="1" t="s">
        <v>156</v>
      </c>
    </row>
    <row r="154" spans="1:13">
      <c r="A154" s="7" t="s">
        <v>54</v>
      </c>
      <c r="B154" s="8">
        <v>194</v>
      </c>
      <c r="C154" s="9">
        <v>44602</v>
      </c>
      <c r="D154" s="8" t="s">
        <v>157</v>
      </c>
      <c r="E154" s="9">
        <v>44566</v>
      </c>
      <c r="F154" s="9">
        <v>44602</v>
      </c>
      <c r="G154" s="9">
        <v>44596</v>
      </c>
      <c r="H154" s="11">
        <v>2071</v>
      </c>
      <c r="I154" s="8">
        <v>0</v>
      </c>
      <c r="J154" s="11">
        <v>2071</v>
      </c>
      <c r="K154" s="8">
        <v>6</v>
      </c>
      <c r="L154" s="10">
        <v>12426</v>
      </c>
      <c r="M154" s="1" t="s">
        <v>82</v>
      </c>
    </row>
    <row r="155" spans="1:13">
      <c r="A155" s="7" t="s">
        <v>158</v>
      </c>
      <c r="B155" s="8">
        <v>141</v>
      </c>
      <c r="C155" s="9">
        <v>44588</v>
      </c>
      <c r="D155" s="8" t="str">
        <f>"31"</f>
        <v>31</v>
      </c>
      <c r="E155" s="9">
        <v>44552</v>
      </c>
      <c r="F155" s="9">
        <v>44588</v>
      </c>
      <c r="G155" s="9">
        <v>44582</v>
      </c>
      <c r="H155" s="11">
        <v>8250</v>
      </c>
      <c r="I155" s="8">
        <v>750</v>
      </c>
      <c r="J155" s="11">
        <v>7500</v>
      </c>
      <c r="K155" s="8">
        <v>6</v>
      </c>
      <c r="L155" s="10">
        <v>45000</v>
      </c>
      <c r="M155" s="1" t="s">
        <v>71</v>
      </c>
    </row>
    <row r="156" spans="1:13">
      <c r="A156" s="7" t="s">
        <v>22</v>
      </c>
      <c r="B156" s="8">
        <v>272</v>
      </c>
      <c r="C156" s="9">
        <v>44614</v>
      </c>
      <c r="D156" s="8" t="str">
        <f>"22"</f>
        <v>22</v>
      </c>
      <c r="E156" s="9">
        <v>44574</v>
      </c>
      <c r="F156" s="9">
        <v>44614</v>
      </c>
      <c r="G156" s="9">
        <v>44609</v>
      </c>
      <c r="H156" s="11">
        <v>5154.29</v>
      </c>
      <c r="I156" s="8">
        <v>929.46</v>
      </c>
      <c r="J156" s="11">
        <v>4224.83</v>
      </c>
      <c r="K156" s="8">
        <v>5</v>
      </c>
      <c r="L156" s="10">
        <v>21124.15</v>
      </c>
      <c r="M156" s="1" t="s">
        <v>51</v>
      </c>
    </row>
    <row r="157" spans="1:13">
      <c r="A157" s="7" t="s">
        <v>159</v>
      </c>
      <c r="B157" s="8">
        <v>11</v>
      </c>
      <c r="C157" s="9">
        <v>44574</v>
      </c>
      <c r="D157" s="8" t="s">
        <v>160</v>
      </c>
      <c r="E157" s="9">
        <v>44530</v>
      </c>
      <c r="F157" s="9">
        <v>44574</v>
      </c>
      <c r="G157" s="9">
        <v>44569</v>
      </c>
      <c r="H157" s="11">
        <v>2560.39</v>
      </c>
      <c r="I157" s="8">
        <v>28.16</v>
      </c>
      <c r="J157" s="11">
        <v>2532.23</v>
      </c>
      <c r="K157" s="8">
        <v>5</v>
      </c>
      <c r="L157" s="10">
        <v>12661.15</v>
      </c>
      <c r="M157" s="1" t="s">
        <v>71</v>
      </c>
    </row>
    <row r="158" spans="1:13">
      <c r="A158" s="7" t="s">
        <v>161</v>
      </c>
      <c r="B158" s="8">
        <v>31</v>
      </c>
      <c r="C158" s="9">
        <v>44583</v>
      </c>
      <c r="D158" s="8" t="s">
        <v>162</v>
      </c>
      <c r="E158" s="9">
        <v>44547</v>
      </c>
      <c r="F158" s="9">
        <v>44583</v>
      </c>
      <c r="G158" s="9">
        <v>44578</v>
      </c>
      <c r="H158" s="8">
        <v>717.36</v>
      </c>
      <c r="I158" s="8">
        <v>129.36000000000001</v>
      </c>
      <c r="J158" s="8">
        <v>588</v>
      </c>
      <c r="K158" s="8">
        <v>5</v>
      </c>
      <c r="L158" s="10">
        <v>2940</v>
      </c>
      <c r="M158" s="1" t="s">
        <v>71</v>
      </c>
    </row>
    <row r="159" spans="1:13">
      <c r="A159" s="7" t="s">
        <v>134</v>
      </c>
      <c r="B159" s="8">
        <v>51</v>
      </c>
      <c r="C159" s="9">
        <v>44583</v>
      </c>
      <c r="D159" s="8" t="s">
        <v>163</v>
      </c>
      <c r="E159" s="9">
        <v>44546</v>
      </c>
      <c r="F159" s="9">
        <v>44583</v>
      </c>
      <c r="G159" s="9">
        <v>44579</v>
      </c>
      <c r="H159" s="8">
        <v>414.18</v>
      </c>
      <c r="I159" s="8">
        <v>74.69</v>
      </c>
      <c r="J159" s="8">
        <v>339.49</v>
      </c>
      <c r="K159" s="8">
        <v>4</v>
      </c>
      <c r="L159" s="10">
        <v>1357.96</v>
      </c>
      <c r="M159" s="1" t="s">
        <v>135</v>
      </c>
    </row>
    <row r="160" spans="1:13">
      <c r="A160" s="7" t="s">
        <v>134</v>
      </c>
      <c r="B160" s="8">
        <v>50</v>
      </c>
      <c r="C160" s="9">
        <v>44583</v>
      </c>
      <c r="D160" s="8" t="s">
        <v>163</v>
      </c>
      <c r="E160" s="9">
        <v>44546</v>
      </c>
      <c r="F160" s="9">
        <v>44583</v>
      </c>
      <c r="G160" s="9">
        <v>44579</v>
      </c>
      <c r="H160" s="8">
        <v>768.95</v>
      </c>
      <c r="I160" s="8">
        <v>138.66</v>
      </c>
      <c r="J160" s="8">
        <v>630.29</v>
      </c>
      <c r="K160" s="8">
        <v>4</v>
      </c>
      <c r="L160" s="10">
        <v>2521.16</v>
      </c>
      <c r="M160" s="1" t="s">
        <v>135</v>
      </c>
    </row>
    <row r="161" spans="1:13">
      <c r="A161" s="7" t="s">
        <v>134</v>
      </c>
      <c r="B161" s="8">
        <v>49</v>
      </c>
      <c r="C161" s="9">
        <v>44583</v>
      </c>
      <c r="D161" s="8" t="s">
        <v>163</v>
      </c>
      <c r="E161" s="9">
        <v>44546</v>
      </c>
      <c r="F161" s="9">
        <v>44583</v>
      </c>
      <c r="G161" s="9">
        <v>44579</v>
      </c>
      <c r="H161" s="8">
        <v>83.26</v>
      </c>
      <c r="I161" s="8">
        <v>15.01</v>
      </c>
      <c r="J161" s="8">
        <v>68.25</v>
      </c>
      <c r="K161" s="8">
        <v>4</v>
      </c>
      <c r="L161" s="12">
        <v>273</v>
      </c>
      <c r="M161" s="1" t="s">
        <v>135</v>
      </c>
    </row>
    <row r="162" spans="1:13">
      <c r="A162" s="7" t="s">
        <v>134</v>
      </c>
      <c r="B162" s="8">
        <v>48</v>
      </c>
      <c r="C162" s="9">
        <v>44583</v>
      </c>
      <c r="D162" s="8" t="s">
        <v>163</v>
      </c>
      <c r="E162" s="9">
        <v>44546</v>
      </c>
      <c r="F162" s="9">
        <v>44583</v>
      </c>
      <c r="G162" s="9">
        <v>44579</v>
      </c>
      <c r="H162" s="8">
        <v>90.3</v>
      </c>
      <c r="I162" s="8">
        <v>16.28</v>
      </c>
      <c r="J162" s="8">
        <v>74.02</v>
      </c>
      <c r="K162" s="8">
        <v>4</v>
      </c>
      <c r="L162" s="12">
        <v>296.08</v>
      </c>
      <c r="M162" s="1" t="s">
        <v>135</v>
      </c>
    </row>
    <row r="163" spans="1:13">
      <c r="A163" s="7" t="s">
        <v>134</v>
      </c>
      <c r="B163" s="8">
        <v>47</v>
      </c>
      <c r="C163" s="9">
        <v>44583</v>
      </c>
      <c r="D163" s="8" t="s">
        <v>163</v>
      </c>
      <c r="E163" s="9">
        <v>44546</v>
      </c>
      <c r="F163" s="9">
        <v>44583</v>
      </c>
      <c r="G163" s="9">
        <v>44579</v>
      </c>
      <c r="H163" s="8">
        <v>86.22</v>
      </c>
      <c r="I163" s="8">
        <v>15.55</v>
      </c>
      <c r="J163" s="8">
        <v>70.67</v>
      </c>
      <c r="K163" s="8">
        <v>4</v>
      </c>
      <c r="L163" s="12">
        <v>282.68</v>
      </c>
      <c r="M163" s="1" t="s">
        <v>135</v>
      </c>
    </row>
    <row r="164" spans="1:13">
      <c r="A164" s="7" t="s">
        <v>134</v>
      </c>
      <c r="B164" s="8">
        <v>46</v>
      </c>
      <c r="C164" s="9">
        <v>44583</v>
      </c>
      <c r="D164" s="8" t="s">
        <v>163</v>
      </c>
      <c r="E164" s="9">
        <v>44546</v>
      </c>
      <c r="F164" s="9">
        <v>44583</v>
      </c>
      <c r="G164" s="9">
        <v>44579</v>
      </c>
      <c r="H164" s="8">
        <v>301.43</v>
      </c>
      <c r="I164" s="8">
        <v>54.36</v>
      </c>
      <c r="J164" s="8">
        <v>247.07</v>
      </c>
      <c r="K164" s="8">
        <v>4</v>
      </c>
      <c r="L164" s="12">
        <v>988.28</v>
      </c>
      <c r="M164" s="1" t="s">
        <v>135</v>
      </c>
    </row>
    <row r="165" spans="1:13">
      <c r="A165" s="7" t="s">
        <v>134</v>
      </c>
      <c r="B165" s="8">
        <v>45</v>
      </c>
      <c r="C165" s="9">
        <v>44583</v>
      </c>
      <c r="D165" s="8" t="s">
        <v>163</v>
      </c>
      <c r="E165" s="9">
        <v>44546</v>
      </c>
      <c r="F165" s="9">
        <v>44583</v>
      </c>
      <c r="G165" s="9">
        <v>44579</v>
      </c>
      <c r="H165" s="8">
        <v>74.680000000000007</v>
      </c>
      <c r="I165" s="8">
        <v>13.47</v>
      </c>
      <c r="J165" s="8">
        <v>61.21</v>
      </c>
      <c r="K165" s="8">
        <v>4</v>
      </c>
      <c r="L165" s="12">
        <v>244.84</v>
      </c>
      <c r="M165" s="1" t="s">
        <v>135</v>
      </c>
    </row>
    <row r="166" spans="1:13">
      <c r="A166" s="7" t="s">
        <v>134</v>
      </c>
      <c r="B166" s="8">
        <v>44</v>
      </c>
      <c r="C166" s="9">
        <v>44583</v>
      </c>
      <c r="D166" s="8" t="s">
        <v>163</v>
      </c>
      <c r="E166" s="9">
        <v>44546</v>
      </c>
      <c r="F166" s="9">
        <v>44583</v>
      </c>
      <c r="G166" s="9">
        <v>44579</v>
      </c>
      <c r="H166" s="8">
        <v>662.9</v>
      </c>
      <c r="I166" s="8">
        <v>119.54</v>
      </c>
      <c r="J166" s="8">
        <v>543.36</v>
      </c>
      <c r="K166" s="8">
        <v>4</v>
      </c>
      <c r="L166" s="10">
        <v>2173.44</v>
      </c>
      <c r="M166" s="1" t="s">
        <v>135</v>
      </c>
    </row>
    <row r="167" spans="1:13">
      <c r="A167" s="7" t="s">
        <v>164</v>
      </c>
      <c r="B167" s="8">
        <v>327</v>
      </c>
      <c r="C167" s="9">
        <v>44630</v>
      </c>
      <c r="D167" s="8" t="s">
        <v>77</v>
      </c>
      <c r="E167" s="9">
        <v>44599</v>
      </c>
      <c r="F167" s="9">
        <v>44632</v>
      </c>
      <c r="G167" s="9">
        <v>44629</v>
      </c>
      <c r="H167" s="11">
        <v>9760</v>
      </c>
      <c r="I167" s="11">
        <v>1760</v>
      </c>
      <c r="J167" s="11">
        <v>8000</v>
      </c>
      <c r="K167" s="8">
        <v>3</v>
      </c>
      <c r="L167" s="10">
        <v>24000</v>
      </c>
      <c r="M167" s="1" t="s">
        <v>71</v>
      </c>
    </row>
    <row r="168" spans="1:13">
      <c r="A168" s="7" t="s">
        <v>15</v>
      </c>
      <c r="B168" s="8">
        <v>340</v>
      </c>
      <c r="C168" s="9">
        <v>44632</v>
      </c>
      <c r="D168" s="8" t="s">
        <v>165</v>
      </c>
      <c r="E168" s="9">
        <v>44592</v>
      </c>
      <c r="F168" s="9">
        <v>44632</v>
      </c>
      <c r="G168" s="9">
        <v>44629</v>
      </c>
      <c r="H168" s="11">
        <v>2733.82</v>
      </c>
      <c r="I168" s="8">
        <v>0</v>
      </c>
      <c r="J168" s="11">
        <v>2733.82</v>
      </c>
      <c r="K168" s="8">
        <v>3</v>
      </c>
      <c r="L168" s="10">
        <v>8201.4599999999991</v>
      </c>
      <c r="M168" s="1" t="s">
        <v>17</v>
      </c>
    </row>
    <row r="169" spans="1:13">
      <c r="A169" s="7" t="s">
        <v>150</v>
      </c>
      <c r="B169" s="8">
        <v>139</v>
      </c>
      <c r="C169" s="9">
        <v>44588</v>
      </c>
      <c r="D169" s="8" t="s">
        <v>166</v>
      </c>
      <c r="E169" s="9">
        <v>44553</v>
      </c>
      <c r="F169" s="9">
        <v>44588</v>
      </c>
      <c r="G169" s="9">
        <v>44585</v>
      </c>
      <c r="H169" s="8">
        <v>645.62</v>
      </c>
      <c r="I169" s="8">
        <v>116.42</v>
      </c>
      <c r="J169" s="8">
        <v>529.20000000000005</v>
      </c>
      <c r="K169" s="8">
        <v>3</v>
      </c>
      <c r="L169" s="10">
        <v>1587.6</v>
      </c>
      <c r="M169" s="1" t="s">
        <v>56</v>
      </c>
    </row>
    <row r="170" spans="1:13">
      <c r="A170" s="7" t="s">
        <v>23</v>
      </c>
      <c r="B170" s="8">
        <v>143</v>
      </c>
      <c r="C170" s="9">
        <v>44588</v>
      </c>
      <c r="D170" s="8" t="s">
        <v>144</v>
      </c>
      <c r="E170" s="9">
        <v>44547</v>
      </c>
      <c r="F170" s="9">
        <v>44582</v>
      </c>
      <c r="G170" s="9">
        <v>44579</v>
      </c>
      <c r="H170" s="8">
        <v>282.88</v>
      </c>
      <c r="I170" s="8">
        <v>51.01</v>
      </c>
      <c r="J170" s="8">
        <v>231.87</v>
      </c>
      <c r="K170" s="8">
        <v>3</v>
      </c>
      <c r="L170" s="12">
        <v>695.61</v>
      </c>
      <c r="M170" s="1" t="s">
        <v>25</v>
      </c>
    </row>
    <row r="171" spans="1:13">
      <c r="A171" s="7" t="s">
        <v>131</v>
      </c>
      <c r="B171" s="8">
        <v>497</v>
      </c>
      <c r="C171" s="9">
        <v>44651</v>
      </c>
      <c r="D171" s="8" t="s">
        <v>167</v>
      </c>
      <c r="E171" s="9">
        <v>44620</v>
      </c>
      <c r="F171" s="9">
        <v>44651</v>
      </c>
      <c r="G171" s="9">
        <v>44650</v>
      </c>
      <c r="H171" s="11">
        <v>12659.44</v>
      </c>
      <c r="I171" s="11">
        <v>1150.8599999999999</v>
      </c>
      <c r="J171" s="11">
        <v>11508.58</v>
      </c>
      <c r="K171" s="8">
        <v>1</v>
      </c>
      <c r="L171" s="10">
        <v>11508.58</v>
      </c>
      <c r="M171" s="1" t="s">
        <v>31</v>
      </c>
    </row>
    <row r="172" spans="1:13">
      <c r="A172" s="7" t="s">
        <v>131</v>
      </c>
      <c r="B172" s="8">
        <v>497</v>
      </c>
      <c r="C172" s="9">
        <v>44651</v>
      </c>
      <c r="D172" s="8" t="s">
        <v>168</v>
      </c>
      <c r="E172" s="9">
        <v>44620</v>
      </c>
      <c r="F172" s="9">
        <v>44651</v>
      </c>
      <c r="G172" s="9">
        <v>44650</v>
      </c>
      <c r="H172" s="11">
        <v>45740.39</v>
      </c>
      <c r="I172" s="11">
        <v>4158.22</v>
      </c>
      <c r="J172" s="11">
        <v>41582.17</v>
      </c>
      <c r="K172" s="8">
        <v>1</v>
      </c>
      <c r="L172" s="10">
        <v>41582.17</v>
      </c>
      <c r="M172" s="1" t="s">
        <v>31</v>
      </c>
    </row>
    <row r="173" spans="1:13">
      <c r="A173" s="7" t="s">
        <v>169</v>
      </c>
      <c r="B173" s="8">
        <v>491</v>
      </c>
      <c r="C173" s="9">
        <v>44651</v>
      </c>
      <c r="D173" s="8" t="s">
        <v>170</v>
      </c>
      <c r="E173" s="9">
        <v>44617</v>
      </c>
      <c r="F173" s="9">
        <v>44651</v>
      </c>
      <c r="G173" s="9">
        <v>44650</v>
      </c>
      <c r="H173" s="8">
        <v>357.42</v>
      </c>
      <c r="I173" s="8">
        <v>64.45</v>
      </c>
      <c r="J173" s="8">
        <v>292.97000000000003</v>
      </c>
      <c r="K173" s="8">
        <v>1</v>
      </c>
      <c r="L173" s="12">
        <v>292.97000000000003</v>
      </c>
      <c r="M173" s="1" t="s">
        <v>171</v>
      </c>
    </row>
    <row r="174" spans="1:13">
      <c r="A174" s="7" t="s">
        <v>169</v>
      </c>
      <c r="B174" s="8">
        <v>490</v>
      </c>
      <c r="C174" s="9">
        <v>44651</v>
      </c>
      <c r="D174" s="8" t="s">
        <v>170</v>
      </c>
      <c r="E174" s="9">
        <v>44617</v>
      </c>
      <c r="F174" s="9">
        <v>44651</v>
      </c>
      <c r="G174" s="9">
        <v>44650</v>
      </c>
      <c r="H174" s="8">
        <v>63.48</v>
      </c>
      <c r="I174" s="8">
        <v>11.45</v>
      </c>
      <c r="J174" s="8">
        <v>52.03</v>
      </c>
      <c r="K174" s="8">
        <v>1</v>
      </c>
      <c r="L174" s="12">
        <v>52.03</v>
      </c>
      <c r="M174" s="1" t="s">
        <v>171</v>
      </c>
    </row>
    <row r="175" spans="1:13">
      <c r="A175" s="7" t="s">
        <v>172</v>
      </c>
      <c r="B175" s="8">
        <v>293</v>
      </c>
      <c r="C175" s="9">
        <v>44624</v>
      </c>
      <c r="D175" s="8" t="s">
        <v>78</v>
      </c>
      <c r="E175" s="9">
        <v>44594</v>
      </c>
      <c r="F175" s="9">
        <v>44625</v>
      </c>
      <c r="G175" s="9">
        <v>44624</v>
      </c>
      <c r="H175" s="8">
        <v>324</v>
      </c>
      <c r="I175" s="8">
        <v>0</v>
      </c>
      <c r="J175" s="8">
        <v>324</v>
      </c>
      <c r="K175" s="8">
        <v>1</v>
      </c>
      <c r="L175" s="12">
        <v>324</v>
      </c>
      <c r="M175" s="1" t="s">
        <v>53</v>
      </c>
    </row>
    <row r="176" spans="1:13">
      <c r="A176" s="7" t="s">
        <v>173</v>
      </c>
      <c r="B176" s="8">
        <v>492</v>
      </c>
      <c r="C176" s="9">
        <v>44651</v>
      </c>
      <c r="D176" s="8" t="s">
        <v>174</v>
      </c>
      <c r="E176" s="9">
        <v>44620</v>
      </c>
      <c r="F176" s="9">
        <v>44651</v>
      </c>
      <c r="G176" s="9">
        <v>44650</v>
      </c>
      <c r="H176" s="11">
        <v>1608.57</v>
      </c>
      <c r="I176" s="8">
        <v>290.07</v>
      </c>
      <c r="J176" s="11">
        <v>1318.5</v>
      </c>
      <c r="K176" s="8">
        <v>1</v>
      </c>
      <c r="L176" s="10">
        <v>1318.5</v>
      </c>
      <c r="M176" s="1" t="s">
        <v>175</v>
      </c>
    </row>
    <row r="177" spans="1:13">
      <c r="A177" s="7" t="s">
        <v>176</v>
      </c>
      <c r="B177" s="8">
        <v>493</v>
      </c>
      <c r="C177" s="9">
        <v>44651</v>
      </c>
      <c r="D177" s="8" t="str">
        <f>"7"</f>
        <v>7</v>
      </c>
      <c r="E177" s="9">
        <v>44620</v>
      </c>
      <c r="F177" s="9">
        <v>44651</v>
      </c>
      <c r="G177" s="9">
        <v>44651</v>
      </c>
      <c r="H177" s="8">
        <v>87.84</v>
      </c>
      <c r="I177" s="8">
        <v>15.84</v>
      </c>
      <c r="J177" s="8">
        <v>72</v>
      </c>
      <c r="K177" s="8">
        <v>0</v>
      </c>
      <c r="L177" s="12">
        <v>0</v>
      </c>
      <c r="M177" s="1" t="s">
        <v>12</v>
      </c>
    </row>
    <row r="178" spans="1:13">
      <c r="A178" s="7" t="s">
        <v>176</v>
      </c>
      <c r="B178" s="8">
        <v>494</v>
      </c>
      <c r="C178" s="9">
        <v>44651</v>
      </c>
      <c r="D178" s="8" t="str">
        <f>"7"</f>
        <v>7</v>
      </c>
      <c r="E178" s="9">
        <v>44620</v>
      </c>
      <c r="F178" s="9">
        <v>44651</v>
      </c>
      <c r="G178" s="9">
        <v>44651</v>
      </c>
      <c r="H178" s="8">
        <v>834.48</v>
      </c>
      <c r="I178" s="8">
        <v>150.47999999999999</v>
      </c>
      <c r="J178" s="8">
        <v>684</v>
      </c>
      <c r="K178" s="8">
        <v>0</v>
      </c>
      <c r="L178" s="12">
        <v>0</v>
      </c>
      <c r="M178" s="1" t="s">
        <v>12</v>
      </c>
    </row>
    <row r="179" spans="1:13">
      <c r="A179" s="7" t="s">
        <v>176</v>
      </c>
      <c r="B179" s="8">
        <v>495</v>
      </c>
      <c r="C179" s="9">
        <v>44651</v>
      </c>
      <c r="D179" s="8" t="str">
        <f>"8"</f>
        <v>8</v>
      </c>
      <c r="E179" s="9">
        <v>44620</v>
      </c>
      <c r="F179" s="9">
        <v>44651</v>
      </c>
      <c r="G179" s="9">
        <v>44651</v>
      </c>
      <c r="H179" s="8">
        <v>363.56</v>
      </c>
      <c r="I179" s="8">
        <v>65.56</v>
      </c>
      <c r="J179" s="8">
        <v>298</v>
      </c>
      <c r="K179" s="8">
        <v>0</v>
      </c>
      <c r="L179" s="12">
        <v>0</v>
      </c>
      <c r="M179" s="1" t="s">
        <v>12</v>
      </c>
    </row>
    <row r="180" spans="1:13">
      <c r="A180" s="7" t="s">
        <v>177</v>
      </c>
      <c r="B180" s="8">
        <v>311</v>
      </c>
      <c r="C180" s="9">
        <v>44629</v>
      </c>
      <c r="D180" s="8" t="s">
        <v>178</v>
      </c>
      <c r="E180" s="9">
        <v>44601</v>
      </c>
      <c r="F180" s="9">
        <v>44632</v>
      </c>
      <c r="G180" s="9">
        <v>44632</v>
      </c>
      <c r="H180" s="8">
        <v>109.8</v>
      </c>
      <c r="I180" s="8">
        <v>19.8</v>
      </c>
      <c r="J180" s="8">
        <v>90</v>
      </c>
      <c r="K180" s="8">
        <v>0</v>
      </c>
      <c r="L180" s="12">
        <v>0</v>
      </c>
      <c r="M180" s="1" t="s">
        <v>20</v>
      </c>
    </row>
    <row r="181" spans="1:13">
      <c r="A181" s="7" t="s">
        <v>54</v>
      </c>
      <c r="B181" s="8">
        <v>170</v>
      </c>
      <c r="C181" s="9">
        <v>44592</v>
      </c>
      <c r="D181" s="8" t="s">
        <v>179</v>
      </c>
      <c r="E181" s="9">
        <v>44565</v>
      </c>
      <c r="F181" s="9">
        <v>44595</v>
      </c>
      <c r="G181" s="9">
        <v>44595</v>
      </c>
      <c r="H181" s="11">
        <v>1000</v>
      </c>
      <c r="I181" s="8">
        <v>0</v>
      </c>
      <c r="J181" s="11">
        <v>1000</v>
      </c>
      <c r="K181" s="8">
        <v>0</v>
      </c>
      <c r="L181" s="12">
        <v>0</v>
      </c>
      <c r="M181" s="1" t="s">
        <v>82</v>
      </c>
    </row>
    <row r="182" spans="1:13">
      <c r="A182" s="7" t="s">
        <v>180</v>
      </c>
      <c r="B182" s="8">
        <v>41</v>
      </c>
      <c r="C182" s="9">
        <v>44583</v>
      </c>
      <c r="D182" s="8" t="s">
        <v>181</v>
      </c>
      <c r="E182" s="9">
        <v>44545</v>
      </c>
      <c r="F182" s="9">
        <v>44583</v>
      </c>
      <c r="G182" s="9">
        <v>44584</v>
      </c>
      <c r="H182" s="8">
        <v>660</v>
      </c>
      <c r="I182" s="8">
        <v>119.02</v>
      </c>
      <c r="J182" s="8">
        <v>540.98</v>
      </c>
      <c r="K182" s="8">
        <v>-1</v>
      </c>
      <c r="L182" s="12">
        <v>-540.98</v>
      </c>
      <c r="M182" s="1" t="s">
        <v>116</v>
      </c>
    </row>
    <row r="183" spans="1:13">
      <c r="A183" s="7" t="s">
        <v>149</v>
      </c>
      <c r="B183" s="8">
        <v>509</v>
      </c>
      <c r="C183" s="9">
        <v>44651</v>
      </c>
      <c r="D183" s="8" t="str">
        <f>"24"</f>
        <v>24</v>
      </c>
      <c r="E183" s="9">
        <v>44620</v>
      </c>
      <c r="F183" s="9">
        <v>44651</v>
      </c>
      <c r="G183" s="9">
        <v>44654</v>
      </c>
      <c r="H183" s="8">
        <v>133.22</v>
      </c>
      <c r="I183" s="8">
        <v>24.02</v>
      </c>
      <c r="J183" s="8">
        <v>109.2</v>
      </c>
      <c r="K183" s="8">
        <v>-3</v>
      </c>
      <c r="L183" s="12">
        <v>-327.60000000000002</v>
      </c>
      <c r="M183" s="1" t="s">
        <v>182</v>
      </c>
    </row>
    <row r="184" spans="1:13">
      <c r="A184" s="7" t="s">
        <v>183</v>
      </c>
      <c r="B184" s="8">
        <v>27</v>
      </c>
      <c r="C184" s="9">
        <v>44576</v>
      </c>
      <c r="D184" s="8" t="s">
        <v>184</v>
      </c>
      <c r="E184" s="9">
        <v>44551</v>
      </c>
      <c r="F184" s="9">
        <v>44578</v>
      </c>
      <c r="G184" s="9">
        <v>44581</v>
      </c>
      <c r="H184" s="8">
        <v>128.26</v>
      </c>
      <c r="I184" s="8">
        <v>23.13</v>
      </c>
      <c r="J184" s="8">
        <v>105.13</v>
      </c>
      <c r="K184" s="8">
        <v>-3</v>
      </c>
      <c r="L184" s="12">
        <v>-315.39</v>
      </c>
      <c r="M184" s="1" t="s">
        <v>14</v>
      </c>
    </row>
    <row r="185" spans="1:13">
      <c r="A185" s="7" t="s">
        <v>183</v>
      </c>
      <c r="B185" s="8">
        <v>26</v>
      </c>
      <c r="C185" s="9">
        <v>44576</v>
      </c>
      <c r="D185" s="8" t="s">
        <v>184</v>
      </c>
      <c r="E185" s="9">
        <v>44551</v>
      </c>
      <c r="F185" s="9">
        <v>44578</v>
      </c>
      <c r="G185" s="9">
        <v>44581</v>
      </c>
      <c r="H185" s="8">
        <v>945</v>
      </c>
      <c r="I185" s="8">
        <v>170.41</v>
      </c>
      <c r="J185" s="8">
        <v>774.59</v>
      </c>
      <c r="K185" s="8">
        <v>-3</v>
      </c>
      <c r="L185" s="10">
        <v>-2323.77</v>
      </c>
      <c r="M185" s="1" t="s">
        <v>14</v>
      </c>
    </row>
    <row r="186" spans="1:13">
      <c r="A186" s="7" t="s">
        <v>22</v>
      </c>
      <c r="B186" s="8">
        <v>8</v>
      </c>
      <c r="C186" s="9">
        <v>44574</v>
      </c>
      <c r="D186" s="8" t="str">
        <f>"390"</f>
        <v>390</v>
      </c>
      <c r="E186" s="9">
        <v>44536</v>
      </c>
      <c r="F186" s="9">
        <v>44574</v>
      </c>
      <c r="G186" s="9">
        <v>44578</v>
      </c>
      <c r="H186" s="11">
        <v>2333.25</v>
      </c>
      <c r="I186" s="8">
        <v>420.75</v>
      </c>
      <c r="J186" s="11">
        <v>1912.5</v>
      </c>
      <c r="K186" s="8">
        <v>-4</v>
      </c>
      <c r="L186" s="10">
        <v>-7650</v>
      </c>
      <c r="M186" s="1" t="s">
        <v>17</v>
      </c>
    </row>
    <row r="187" spans="1:13">
      <c r="A187" s="7" t="s">
        <v>22</v>
      </c>
      <c r="B187" s="8">
        <v>7</v>
      </c>
      <c r="C187" s="9">
        <v>44574</v>
      </c>
      <c r="D187" s="8" t="str">
        <f>"385"</f>
        <v>385</v>
      </c>
      <c r="E187" s="9">
        <v>44536</v>
      </c>
      <c r="F187" s="9">
        <v>44574</v>
      </c>
      <c r="G187" s="9">
        <v>44578</v>
      </c>
      <c r="H187" s="11">
        <v>10854.48</v>
      </c>
      <c r="I187" s="8">
        <v>417.48</v>
      </c>
      <c r="J187" s="11">
        <v>10437</v>
      </c>
      <c r="K187" s="8">
        <v>-4</v>
      </c>
      <c r="L187" s="10">
        <v>-41748</v>
      </c>
      <c r="M187" s="1" t="s">
        <v>17</v>
      </c>
    </row>
    <row r="188" spans="1:13">
      <c r="A188" s="7" t="s">
        <v>103</v>
      </c>
      <c r="B188" s="8">
        <v>12</v>
      </c>
      <c r="C188" s="9">
        <v>44574</v>
      </c>
      <c r="D188" s="8" t="s">
        <v>185</v>
      </c>
      <c r="E188" s="9">
        <v>44546</v>
      </c>
      <c r="F188" s="9">
        <v>44574</v>
      </c>
      <c r="G188" s="9">
        <v>44578</v>
      </c>
      <c r="H188" s="8">
        <v>30</v>
      </c>
      <c r="I188" s="8">
        <v>0</v>
      </c>
      <c r="J188" s="8">
        <v>30</v>
      </c>
      <c r="K188" s="8">
        <v>-4</v>
      </c>
      <c r="L188" s="12">
        <v>-120</v>
      </c>
      <c r="M188" s="1" t="s">
        <v>42</v>
      </c>
    </row>
    <row r="189" spans="1:13">
      <c r="A189" s="7" t="s">
        <v>103</v>
      </c>
      <c r="B189" s="8">
        <v>13</v>
      </c>
      <c r="C189" s="9">
        <v>44574</v>
      </c>
      <c r="D189" s="8" t="s">
        <v>185</v>
      </c>
      <c r="E189" s="9">
        <v>44546</v>
      </c>
      <c r="F189" s="9">
        <v>44574</v>
      </c>
      <c r="G189" s="9">
        <v>44578</v>
      </c>
      <c r="H189" s="11">
        <v>1901.16</v>
      </c>
      <c r="I189" s="8">
        <v>342.83</v>
      </c>
      <c r="J189" s="11">
        <v>1558.33</v>
      </c>
      <c r="K189" s="8">
        <v>-4</v>
      </c>
      <c r="L189" s="10">
        <v>-6233.32</v>
      </c>
      <c r="M189" s="1" t="s">
        <v>42</v>
      </c>
    </row>
    <row r="190" spans="1:13">
      <c r="A190" s="7" t="s">
        <v>98</v>
      </c>
      <c r="B190" s="8">
        <v>290</v>
      </c>
      <c r="C190" s="9">
        <v>44624</v>
      </c>
      <c r="D190" s="8" t="str">
        <f>"5"</f>
        <v>5</v>
      </c>
      <c r="E190" s="9">
        <v>44592</v>
      </c>
      <c r="F190" s="9">
        <v>44625</v>
      </c>
      <c r="G190" s="9">
        <v>44629</v>
      </c>
      <c r="H190" s="11">
        <v>7349.9</v>
      </c>
      <c r="I190" s="8">
        <v>668.17</v>
      </c>
      <c r="J190" s="11">
        <v>6681.73</v>
      </c>
      <c r="K190" s="8">
        <v>-4</v>
      </c>
      <c r="L190" s="10">
        <v>-26726.92</v>
      </c>
      <c r="M190" s="1" t="s">
        <v>75</v>
      </c>
    </row>
    <row r="191" spans="1:13">
      <c r="A191" s="7" t="s">
        <v>186</v>
      </c>
      <c r="B191" s="8">
        <v>36</v>
      </c>
      <c r="C191" s="9">
        <v>44583</v>
      </c>
      <c r="D191" s="8" t="str">
        <f>"883"</f>
        <v>883</v>
      </c>
      <c r="E191" s="9">
        <v>44558</v>
      </c>
      <c r="F191" s="9">
        <v>44583</v>
      </c>
      <c r="G191" s="9">
        <v>44588</v>
      </c>
      <c r="H191" s="8">
        <v>231.8</v>
      </c>
      <c r="I191" s="8">
        <v>41.8</v>
      </c>
      <c r="J191" s="8">
        <v>190</v>
      </c>
      <c r="K191" s="8">
        <v>-5</v>
      </c>
      <c r="L191" s="12">
        <v>-950</v>
      </c>
      <c r="M191" s="1" t="s">
        <v>53</v>
      </c>
    </row>
    <row r="192" spans="1:13">
      <c r="A192" s="7" t="s">
        <v>187</v>
      </c>
      <c r="B192" s="8">
        <v>37</v>
      </c>
      <c r="C192" s="9">
        <v>44583</v>
      </c>
      <c r="D192" s="8" t="s">
        <v>188</v>
      </c>
      <c r="E192" s="9">
        <v>44558</v>
      </c>
      <c r="F192" s="9">
        <v>44583</v>
      </c>
      <c r="G192" s="9">
        <v>44588</v>
      </c>
      <c r="H192" s="8">
        <v>351.7</v>
      </c>
      <c r="I192" s="8">
        <v>63.42</v>
      </c>
      <c r="J192" s="8">
        <v>288.27999999999997</v>
      </c>
      <c r="K192" s="8">
        <v>-5</v>
      </c>
      <c r="L192" s="10">
        <v>-1441.4</v>
      </c>
      <c r="M192" s="1" t="s">
        <v>189</v>
      </c>
    </row>
    <row r="193" spans="1:13">
      <c r="A193" s="7" t="s">
        <v>187</v>
      </c>
      <c r="B193" s="8">
        <v>38</v>
      </c>
      <c r="C193" s="9">
        <v>44583</v>
      </c>
      <c r="D193" s="8" t="s">
        <v>188</v>
      </c>
      <c r="E193" s="9">
        <v>44558</v>
      </c>
      <c r="F193" s="9">
        <v>44583</v>
      </c>
      <c r="G193" s="9">
        <v>44588</v>
      </c>
      <c r="H193" s="8">
        <v>307.10000000000002</v>
      </c>
      <c r="I193" s="8">
        <v>55.38</v>
      </c>
      <c r="J193" s="8">
        <v>251.72</v>
      </c>
      <c r="K193" s="8">
        <v>-5</v>
      </c>
      <c r="L193" s="10">
        <v>-1258.5999999999999</v>
      </c>
      <c r="M193" s="1" t="s">
        <v>189</v>
      </c>
    </row>
    <row r="194" spans="1:13">
      <c r="A194" s="7" t="s">
        <v>22</v>
      </c>
      <c r="B194" s="8">
        <v>337</v>
      </c>
      <c r="C194" s="9">
        <v>44632</v>
      </c>
      <c r="D194" s="8" t="str">
        <f>"56"</f>
        <v>56</v>
      </c>
      <c r="E194" s="9">
        <v>44606</v>
      </c>
      <c r="F194" s="9">
        <v>44632</v>
      </c>
      <c r="G194" s="9">
        <v>44638</v>
      </c>
      <c r="H194" s="11">
        <v>9290.01</v>
      </c>
      <c r="I194" s="8">
        <v>357.31</v>
      </c>
      <c r="J194" s="11">
        <v>8932.7000000000007</v>
      </c>
      <c r="K194" s="8">
        <v>-6</v>
      </c>
      <c r="L194" s="10">
        <v>-53596.2</v>
      </c>
      <c r="M194" s="1" t="s">
        <v>51</v>
      </c>
    </row>
    <row r="195" spans="1:13">
      <c r="A195" s="7" t="s">
        <v>190</v>
      </c>
      <c r="B195" s="8">
        <v>39</v>
      </c>
      <c r="C195" s="9">
        <v>44583</v>
      </c>
      <c r="D195" s="8" t="s">
        <v>191</v>
      </c>
      <c r="E195" s="9">
        <v>44559</v>
      </c>
      <c r="F195" s="9">
        <v>44583</v>
      </c>
      <c r="G195" s="9">
        <v>44589</v>
      </c>
      <c r="H195" s="8">
        <v>300</v>
      </c>
      <c r="I195" s="8">
        <v>54.1</v>
      </c>
      <c r="J195" s="8">
        <v>245.9</v>
      </c>
      <c r="K195" s="8">
        <v>-6</v>
      </c>
      <c r="L195" s="10">
        <v>-1475.4</v>
      </c>
      <c r="M195" s="1" t="s">
        <v>192</v>
      </c>
    </row>
    <row r="196" spans="1:13">
      <c r="A196" s="7" t="s">
        <v>159</v>
      </c>
      <c r="B196" s="8">
        <v>173</v>
      </c>
      <c r="C196" s="9">
        <v>44592</v>
      </c>
      <c r="D196" s="8" t="s">
        <v>193</v>
      </c>
      <c r="E196" s="9">
        <v>44561</v>
      </c>
      <c r="F196" s="9">
        <v>44595</v>
      </c>
      <c r="G196" s="9">
        <v>44601</v>
      </c>
      <c r="H196" s="11">
        <v>2734.13</v>
      </c>
      <c r="I196" s="8">
        <v>30.25</v>
      </c>
      <c r="J196" s="11">
        <v>2703.88</v>
      </c>
      <c r="K196" s="8">
        <v>-6</v>
      </c>
      <c r="L196" s="10">
        <v>-16223.28</v>
      </c>
      <c r="M196" s="1" t="s">
        <v>71</v>
      </c>
    </row>
    <row r="197" spans="1:13">
      <c r="A197" s="7" t="s">
        <v>22</v>
      </c>
      <c r="B197" s="8">
        <v>195</v>
      </c>
      <c r="C197" s="9">
        <v>44602</v>
      </c>
      <c r="D197" s="8" t="str">
        <f>"24"</f>
        <v>24</v>
      </c>
      <c r="E197" s="9">
        <v>44574</v>
      </c>
      <c r="F197" s="9">
        <v>44602</v>
      </c>
      <c r="G197" s="9">
        <v>44609</v>
      </c>
      <c r="H197" s="8">
        <v>390.39</v>
      </c>
      <c r="I197" s="8">
        <v>70.400000000000006</v>
      </c>
      <c r="J197" s="8">
        <v>319.99</v>
      </c>
      <c r="K197" s="8">
        <v>-7</v>
      </c>
      <c r="L197" s="10">
        <v>-2239.9299999999998</v>
      </c>
      <c r="M197" s="1" t="s">
        <v>51</v>
      </c>
    </row>
    <row r="198" spans="1:13">
      <c r="A198" s="7" t="s">
        <v>22</v>
      </c>
      <c r="B198" s="8">
        <v>196</v>
      </c>
      <c r="C198" s="9">
        <v>44602</v>
      </c>
      <c r="D198" s="8" t="str">
        <f>"24"</f>
        <v>24</v>
      </c>
      <c r="E198" s="9">
        <v>44574</v>
      </c>
      <c r="F198" s="9">
        <v>44602</v>
      </c>
      <c r="G198" s="9">
        <v>44609</v>
      </c>
      <c r="H198" s="11">
        <v>1942.86</v>
      </c>
      <c r="I198" s="8">
        <v>350.35</v>
      </c>
      <c r="J198" s="11">
        <v>1592.51</v>
      </c>
      <c r="K198" s="8">
        <v>-7</v>
      </c>
      <c r="L198" s="10">
        <v>-11147.57</v>
      </c>
      <c r="M198" s="1" t="s">
        <v>51</v>
      </c>
    </row>
    <row r="199" spans="1:13">
      <c r="A199" s="7" t="s">
        <v>50</v>
      </c>
      <c r="B199" s="8">
        <v>140</v>
      </c>
      <c r="C199" s="9">
        <v>44588</v>
      </c>
      <c r="D199" s="8" t="s">
        <v>194</v>
      </c>
      <c r="E199" s="9">
        <v>44561</v>
      </c>
      <c r="F199" s="9">
        <v>44588</v>
      </c>
      <c r="G199" s="9">
        <v>44595</v>
      </c>
      <c r="H199" s="8">
        <v>100.67</v>
      </c>
      <c r="I199" s="8">
        <v>18.149999999999999</v>
      </c>
      <c r="J199" s="8">
        <v>82.52</v>
      </c>
      <c r="K199" s="8">
        <v>-7</v>
      </c>
      <c r="L199" s="12">
        <v>-577.64</v>
      </c>
      <c r="M199" s="1" t="s">
        <v>195</v>
      </c>
    </row>
    <row r="200" spans="1:13">
      <c r="A200" s="7" t="s">
        <v>196</v>
      </c>
      <c r="B200" s="8">
        <v>317</v>
      </c>
      <c r="C200" s="9">
        <v>44630</v>
      </c>
      <c r="D200" s="8" t="str">
        <f>"1010744972"</f>
        <v>1010744972</v>
      </c>
      <c r="E200" s="9">
        <v>44608</v>
      </c>
      <c r="F200" s="9">
        <v>44632</v>
      </c>
      <c r="G200" s="9">
        <v>44639</v>
      </c>
      <c r="H200" s="8">
        <v>270.41000000000003</v>
      </c>
      <c r="I200" s="8">
        <v>48.76</v>
      </c>
      <c r="J200" s="8">
        <v>221.65</v>
      </c>
      <c r="K200" s="8">
        <v>-7</v>
      </c>
      <c r="L200" s="10">
        <v>-1551.55</v>
      </c>
      <c r="M200" s="1" t="s">
        <v>197</v>
      </c>
    </row>
    <row r="201" spans="1:13">
      <c r="A201" s="7" t="s">
        <v>198</v>
      </c>
      <c r="B201" s="8">
        <v>402</v>
      </c>
      <c r="C201" s="9">
        <v>44643</v>
      </c>
      <c r="D201" s="8" t="s">
        <v>199</v>
      </c>
      <c r="E201" s="9">
        <v>44609</v>
      </c>
      <c r="F201" s="9">
        <v>44645</v>
      </c>
      <c r="G201" s="9">
        <v>44652</v>
      </c>
      <c r="H201" s="8">
        <v>391.97</v>
      </c>
      <c r="I201" s="8">
        <v>70.680000000000007</v>
      </c>
      <c r="J201" s="8">
        <v>321.29000000000002</v>
      </c>
      <c r="K201" s="8">
        <v>-7</v>
      </c>
      <c r="L201" s="10">
        <v>-2249.0300000000002</v>
      </c>
      <c r="M201" s="1" t="s">
        <v>31</v>
      </c>
    </row>
    <row r="202" spans="1:13">
      <c r="A202" s="7" t="s">
        <v>200</v>
      </c>
      <c r="B202" s="8">
        <v>295</v>
      </c>
      <c r="C202" s="9">
        <v>44624</v>
      </c>
      <c r="D202" s="8" t="s">
        <v>201</v>
      </c>
      <c r="E202" s="9">
        <v>44592</v>
      </c>
      <c r="F202" s="9">
        <v>44625</v>
      </c>
      <c r="G202" s="9">
        <v>44632</v>
      </c>
      <c r="H202" s="11">
        <v>2394.08</v>
      </c>
      <c r="I202" s="8">
        <v>46.34</v>
      </c>
      <c r="J202" s="11">
        <v>2347.7399999999998</v>
      </c>
      <c r="K202" s="8">
        <v>-7</v>
      </c>
      <c r="L202" s="10">
        <v>-16434.18</v>
      </c>
      <c r="M202" s="1" t="s">
        <v>202</v>
      </c>
    </row>
    <row r="203" spans="1:13">
      <c r="A203" s="7" t="s">
        <v>131</v>
      </c>
      <c r="B203" s="8">
        <v>34</v>
      </c>
      <c r="C203" s="9">
        <v>44583</v>
      </c>
      <c r="D203" s="8" t="s">
        <v>203</v>
      </c>
      <c r="E203" s="9">
        <v>44561</v>
      </c>
      <c r="F203" s="9">
        <v>44583</v>
      </c>
      <c r="G203" s="9">
        <v>44591</v>
      </c>
      <c r="H203" s="11">
        <v>7588.44</v>
      </c>
      <c r="I203" s="8">
        <v>689.86</v>
      </c>
      <c r="J203" s="11">
        <v>6898.58</v>
      </c>
      <c r="K203" s="8">
        <v>-8</v>
      </c>
      <c r="L203" s="10">
        <v>-55188.639999999999</v>
      </c>
      <c r="M203" s="1" t="s">
        <v>31</v>
      </c>
    </row>
    <row r="204" spans="1:13">
      <c r="A204" s="7" t="s">
        <v>131</v>
      </c>
      <c r="B204" s="8">
        <v>32</v>
      </c>
      <c r="C204" s="9">
        <v>44583</v>
      </c>
      <c r="D204" s="8" t="s">
        <v>204</v>
      </c>
      <c r="E204" s="9">
        <v>44561</v>
      </c>
      <c r="F204" s="9">
        <v>44583</v>
      </c>
      <c r="G204" s="9">
        <v>44591</v>
      </c>
      <c r="H204" s="11">
        <v>6625.68</v>
      </c>
      <c r="I204" s="8">
        <v>602.33000000000004</v>
      </c>
      <c r="J204" s="11">
        <v>6023.35</v>
      </c>
      <c r="K204" s="8">
        <v>-8</v>
      </c>
      <c r="L204" s="10">
        <v>-48186.8</v>
      </c>
      <c r="M204" s="1" t="s">
        <v>31</v>
      </c>
    </row>
    <row r="205" spans="1:13">
      <c r="A205" s="7" t="s">
        <v>131</v>
      </c>
      <c r="B205" s="8">
        <v>35</v>
      </c>
      <c r="C205" s="9">
        <v>44583</v>
      </c>
      <c r="D205" s="8" t="s">
        <v>203</v>
      </c>
      <c r="E205" s="9">
        <v>44561</v>
      </c>
      <c r="F205" s="9">
        <v>44583</v>
      </c>
      <c r="G205" s="9">
        <v>44591</v>
      </c>
      <c r="H205" s="11">
        <v>5071</v>
      </c>
      <c r="I205" s="8">
        <v>461</v>
      </c>
      <c r="J205" s="11">
        <v>4610</v>
      </c>
      <c r="K205" s="8">
        <v>-8</v>
      </c>
      <c r="L205" s="10">
        <v>-36880</v>
      </c>
      <c r="M205" s="1" t="s">
        <v>31</v>
      </c>
    </row>
    <row r="206" spans="1:13">
      <c r="A206" s="7" t="s">
        <v>131</v>
      </c>
      <c r="B206" s="8">
        <v>33</v>
      </c>
      <c r="C206" s="9">
        <v>44583</v>
      </c>
      <c r="D206" s="8" t="s">
        <v>204</v>
      </c>
      <c r="E206" s="9">
        <v>44561</v>
      </c>
      <c r="F206" s="9">
        <v>44583</v>
      </c>
      <c r="G206" s="9">
        <v>44591</v>
      </c>
      <c r="H206" s="11">
        <v>39114.71</v>
      </c>
      <c r="I206" s="11">
        <v>3555.89</v>
      </c>
      <c r="J206" s="11">
        <v>35558.82</v>
      </c>
      <c r="K206" s="8">
        <v>-8</v>
      </c>
      <c r="L206" s="10">
        <v>-284470.56</v>
      </c>
      <c r="M206" s="1" t="s">
        <v>31</v>
      </c>
    </row>
    <row r="207" spans="1:13">
      <c r="A207" s="7" t="s">
        <v>205</v>
      </c>
      <c r="B207" s="8">
        <v>200</v>
      </c>
      <c r="C207" s="9">
        <v>44602</v>
      </c>
      <c r="D207" s="8" t="s">
        <v>206</v>
      </c>
      <c r="E207" s="9">
        <v>44561</v>
      </c>
      <c r="F207" s="9">
        <v>44602</v>
      </c>
      <c r="G207" s="9">
        <v>44610</v>
      </c>
      <c r="H207" s="11">
        <v>17733.919999999998</v>
      </c>
      <c r="I207" s="11">
        <v>3197.92</v>
      </c>
      <c r="J207" s="11">
        <v>14536</v>
      </c>
      <c r="K207" s="8">
        <v>-8</v>
      </c>
      <c r="L207" s="10">
        <v>-116288</v>
      </c>
      <c r="M207" s="1" t="s">
        <v>46</v>
      </c>
    </row>
    <row r="208" spans="1:13">
      <c r="A208" s="7" t="s">
        <v>54</v>
      </c>
      <c r="B208" s="8">
        <v>503</v>
      </c>
      <c r="C208" s="9">
        <v>44651</v>
      </c>
      <c r="D208" s="8" t="s">
        <v>207</v>
      </c>
      <c r="E208" s="9">
        <v>44629</v>
      </c>
      <c r="F208" s="9">
        <v>44651</v>
      </c>
      <c r="G208" s="9">
        <v>44659</v>
      </c>
      <c r="H208" s="11">
        <v>1000</v>
      </c>
      <c r="I208" s="8">
        <v>0</v>
      </c>
      <c r="J208" s="11">
        <v>1000</v>
      </c>
      <c r="K208" s="8">
        <v>-8</v>
      </c>
      <c r="L208" s="10">
        <v>-8000</v>
      </c>
      <c r="M208" s="1" t="s">
        <v>56</v>
      </c>
    </row>
    <row r="209" spans="1:13">
      <c r="A209" s="7" t="s">
        <v>208</v>
      </c>
      <c r="B209" s="8">
        <v>343</v>
      </c>
      <c r="C209" s="9">
        <v>44632</v>
      </c>
      <c r="D209" s="8" t="str">
        <f>"30"</f>
        <v>30</v>
      </c>
      <c r="E209" s="9">
        <v>44606</v>
      </c>
      <c r="F209" s="9">
        <v>44632</v>
      </c>
      <c r="G209" s="9">
        <v>44640</v>
      </c>
      <c r="H209" s="11">
        <v>11331.32</v>
      </c>
      <c r="I209" s="11">
        <v>1030.1199999999999</v>
      </c>
      <c r="J209" s="11">
        <v>10301.200000000001</v>
      </c>
      <c r="K209" s="8">
        <v>-8</v>
      </c>
      <c r="L209" s="10">
        <v>-82409.600000000006</v>
      </c>
      <c r="M209" s="1" t="s">
        <v>195</v>
      </c>
    </row>
    <row r="210" spans="1:13">
      <c r="A210" s="7" t="s">
        <v>209</v>
      </c>
      <c r="B210" s="8">
        <v>299</v>
      </c>
      <c r="C210" s="9">
        <v>44625</v>
      </c>
      <c r="D210" s="8" t="s">
        <v>210</v>
      </c>
      <c r="E210" s="9">
        <v>44603</v>
      </c>
      <c r="F210" s="9">
        <v>44625</v>
      </c>
      <c r="G210" s="9">
        <v>44634</v>
      </c>
      <c r="H210" s="11">
        <v>2788.7</v>
      </c>
      <c r="I210" s="8">
        <v>132.80000000000001</v>
      </c>
      <c r="J210" s="11">
        <v>2655.9</v>
      </c>
      <c r="K210" s="8">
        <v>-9</v>
      </c>
      <c r="L210" s="10">
        <v>-23903.1</v>
      </c>
      <c r="M210" s="1" t="s">
        <v>56</v>
      </c>
    </row>
    <row r="211" spans="1:13">
      <c r="A211" s="7" t="s">
        <v>209</v>
      </c>
      <c r="B211" s="8">
        <v>299</v>
      </c>
      <c r="C211" s="9">
        <v>44625</v>
      </c>
      <c r="D211" s="8" t="s">
        <v>211</v>
      </c>
      <c r="E211" s="9">
        <v>44603</v>
      </c>
      <c r="F211" s="9">
        <v>44625</v>
      </c>
      <c r="G211" s="9">
        <v>44634</v>
      </c>
      <c r="H211" s="11">
        <v>1866.31</v>
      </c>
      <c r="I211" s="8">
        <v>88.87</v>
      </c>
      <c r="J211" s="11">
        <v>1777.44</v>
      </c>
      <c r="K211" s="8">
        <v>-9</v>
      </c>
      <c r="L211" s="10">
        <v>-15996.96</v>
      </c>
      <c r="M211" s="1" t="s">
        <v>56</v>
      </c>
    </row>
    <row r="212" spans="1:13">
      <c r="A212" s="7" t="s">
        <v>209</v>
      </c>
      <c r="B212" s="8">
        <v>298</v>
      </c>
      <c r="C212" s="9">
        <v>44625</v>
      </c>
      <c r="D212" s="8" t="s">
        <v>212</v>
      </c>
      <c r="E212" s="9">
        <v>44603</v>
      </c>
      <c r="F212" s="9">
        <v>44625</v>
      </c>
      <c r="G212" s="9">
        <v>44634</v>
      </c>
      <c r="H212" s="11">
        <v>3076.5</v>
      </c>
      <c r="I212" s="8">
        <v>146.5</v>
      </c>
      <c r="J212" s="11">
        <v>2930</v>
      </c>
      <c r="K212" s="8">
        <v>-9</v>
      </c>
      <c r="L212" s="10">
        <v>-26370</v>
      </c>
      <c r="M212" s="1" t="s">
        <v>56</v>
      </c>
    </row>
    <row r="213" spans="1:13">
      <c r="A213" s="7" t="s">
        <v>205</v>
      </c>
      <c r="B213" s="8">
        <v>200</v>
      </c>
      <c r="C213" s="9">
        <v>44602</v>
      </c>
      <c r="D213" s="8" t="s">
        <v>213</v>
      </c>
      <c r="E213" s="9">
        <v>44581</v>
      </c>
      <c r="F213" s="9">
        <v>44602</v>
      </c>
      <c r="G213" s="9">
        <v>44611</v>
      </c>
      <c r="H213" s="11">
        <v>17263.5</v>
      </c>
      <c r="I213" s="8">
        <v>0</v>
      </c>
      <c r="J213" s="11">
        <v>17263.5</v>
      </c>
      <c r="K213" s="8">
        <v>-9</v>
      </c>
      <c r="L213" s="10">
        <v>-155371.5</v>
      </c>
      <c r="M213" s="1" t="s">
        <v>46</v>
      </c>
    </row>
    <row r="214" spans="1:13">
      <c r="A214" s="7" t="s">
        <v>214</v>
      </c>
      <c r="B214" s="8">
        <v>15</v>
      </c>
      <c r="C214" s="9">
        <v>44574</v>
      </c>
      <c r="D214" s="8" t="str">
        <f>"123"</f>
        <v>123</v>
      </c>
      <c r="E214" s="9">
        <v>44552</v>
      </c>
      <c r="F214" s="9">
        <v>44574</v>
      </c>
      <c r="G214" s="9">
        <v>44584</v>
      </c>
      <c r="H214" s="8">
        <v>251</v>
      </c>
      <c r="I214" s="8">
        <v>22.35</v>
      </c>
      <c r="J214" s="8">
        <v>228.65</v>
      </c>
      <c r="K214" s="8">
        <v>-10</v>
      </c>
      <c r="L214" s="10">
        <v>-2286.5</v>
      </c>
      <c r="M214" s="1" t="s">
        <v>71</v>
      </c>
    </row>
    <row r="215" spans="1:13">
      <c r="A215" s="7" t="s">
        <v>215</v>
      </c>
      <c r="B215" s="8">
        <v>285</v>
      </c>
      <c r="C215" s="9">
        <v>44620</v>
      </c>
      <c r="D215" s="8" t="str">
        <f>"28"</f>
        <v>28</v>
      </c>
      <c r="E215" s="9">
        <v>44592</v>
      </c>
      <c r="F215" s="9">
        <v>44621</v>
      </c>
      <c r="G215" s="9">
        <v>44632</v>
      </c>
      <c r="H215" s="8">
        <v>764.94</v>
      </c>
      <c r="I215" s="8">
        <v>137.94</v>
      </c>
      <c r="J215" s="8">
        <v>627</v>
      </c>
      <c r="K215" s="8">
        <v>-11</v>
      </c>
      <c r="L215" s="10">
        <v>-6897</v>
      </c>
      <c r="M215" s="1" t="s">
        <v>111</v>
      </c>
    </row>
    <row r="216" spans="1:13">
      <c r="A216" s="7" t="s">
        <v>216</v>
      </c>
      <c r="B216" s="8">
        <v>16</v>
      </c>
      <c r="C216" s="9">
        <v>44574</v>
      </c>
      <c r="D216" s="8" t="s">
        <v>217</v>
      </c>
      <c r="E216" s="9">
        <v>44552</v>
      </c>
      <c r="F216" s="9">
        <v>44574</v>
      </c>
      <c r="G216" s="9">
        <v>44585</v>
      </c>
      <c r="H216" s="8">
        <v>190.14</v>
      </c>
      <c r="I216" s="8">
        <v>11.57</v>
      </c>
      <c r="J216" s="8">
        <v>178.57</v>
      </c>
      <c r="K216" s="8">
        <v>-11</v>
      </c>
      <c r="L216" s="10">
        <v>-1964.27</v>
      </c>
      <c r="M216" s="1" t="s">
        <v>156</v>
      </c>
    </row>
    <row r="217" spans="1:13">
      <c r="A217" s="7" t="s">
        <v>218</v>
      </c>
      <c r="B217" s="8">
        <v>310</v>
      </c>
      <c r="C217" s="9">
        <v>44629</v>
      </c>
      <c r="D217" s="8" t="str">
        <f>"137"</f>
        <v>137</v>
      </c>
      <c r="E217" s="9">
        <v>44613</v>
      </c>
      <c r="F217" s="9">
        <v>44632</v>
      </c>
      <c r="G217" s="9">
        <v>44643</v>
      </c>
      <c r="H217" s="8">
        <v>549</v>
      </c>
      <c r="I217" s="8">
        <v>99</v>
      </c>
      <c r="J217" s="8">
        <v>450</v>
      </c>
      <c r="K217" s="8">
        <v>-11</v>
      </c>
      <c r="L217" s="10">
        <v>-4950</v>
      </c>
      <c r="M217" s="1" t="s">
        <v>197</v>
      </c>
    </row>
    <row r="218" spans="1:13">
      <c r="A218" s="7" t="s">
        <v>219</v>
      </c>
      <c r="B218" s="8">
        <v>42</v>
      </c>
      <c r="C218" s="9">
        <v>44583</v>
      </c>
      <c r="D218" s="8" t="s">
        <v>220</v>
      </c>
      <c r="E218" s="9">
        <v>44561</v>
      </c>
      <c r="F218" s="9">
        <v>44583</v>
      </c>
      <c r="G218" s="9">
        <v>44595</v>
      </c>
      <c r="H218" s="8">
        <v>457.5</v>
      </c>
      <c r="I218" s="8">
        <v>82.5</v>
      </c>
      <c r="J218" s="8">
        <v>375</v>
      </c>
      <c r="K218" s="8">
        <v>-12</v>
      </c>
      <c r="L218" s="10">
        <v>-4500</v>
      </c>
      <c r="M218" s="1" t="s">
        <v>56</v>
      </c>
    </row>
    <row r="219" spans="1:13">
      <c r="A219" s="7" t="s">
        <v>221</v>
      </c>
      <c r="B219" s="8">
        <v>318</v>
      </c>
      <c r="C219" s="9">
        <v>44630</v>
      </c>
      <c r="D219" s="8" t="s">
        <v>222</v>
      </c>
      <c r="E219" s="9">
        <v>44614</v>
      </c>
      <c r="F219" s="9">
        <v>44632</v>
      </c>
      <c r="G219" s="9">
        <v>44644</v>
      </c>
      <c r="H219" s="8">
        <v>511</v>
      </c>
      <c r="I219" s="8">
        <v>0</v>
      </c>
      <c r="J219" s="8">
        <v>511</v>
      </c>
      <c r="K219" s="8">
        <v>-12</v>
      </c>
      <c r="L219" s="10">
        <v>-6132</v>
      </c>
      <c r="M219" s="1" t="s">
        <v>111</v>
      </c>
    </row>
    <row r="220" spans="1:13">
      <c r="A220" s="7" t="s">
        <v>112</v>
      </c>
      <c r="B220" s="8">
        <v>344</v>
      </c>
      <c r="C220" s="9">
        <v>44632</v>
      </c>
      <c r="D220" s="8" t="str">
        <f>"11"</f>
        <v>11</v>
      </c>
      <c r="E220" s="9">
        <v>44614</v>
      </c>
      <c r="F220" s="9">
        <v>44632</v>
      </c>
      <c r="G220" s="9">
        <v>44644</v>
      </c>
      <c r="H220" s="11">
        <v>1360.72</v>
      </c>
      <c r="I220" s="8">
        <v>123.7</v>
      </c>
      <c r="J220" s="11">
        <v>1237.02</v>
      </c>
      <c r="K220" s="8">
        <v>-12</v>
      </c>
      <c r="L220" s="10">
        <v>-14844.24</v>
      </c>
      <c r="M220" s="1" t="s">
        <v>113</v>
      </c>
    </row>
    <row r="221" spans="1:13">
      <c r="A221" s="7" t="s">
        <v>149</v>
      </c>
      <c r="B221" s="8">
        <v>508</v>
      </c>
      <c r="C221" s="9">
        <v>44651</v>
      </c>
      <c r="D221" s="8" t="str">
        <f>"32"</f>
        <v>32</v>
      </c>
      <c r="E221" s="9">
        <v>44634</v>
      </c>
      <c r="F221" s="9">
        <v>44651</v>
      </c>
      <c r="G221" s="9">
        <v>44664</v>
      </c>
      <c r="H221" s="8">
        <v>552.66</v>
      </c>
      <c r="I221" s="8">
        <v>99.66</v>
      </c>
      <c r="J221" s="8">
        <v>453</v>
      </c>
      <c r="K221" s="8">
        <v>-13</v>
      </c>
      <c r="L221" s="10">
        <v>-5889</v>
      </c>
      <c r="M221" s="1" t="s">
        <v>182</v>
      </c>
    </row>
    <row r="222" spans="1:13">
      <c r="A222" s="7" t="s">
        <v>223</v>
      </c>
      <c r="B222" s="8">
        <v>294</v>
      </c>
      <c r="C222" s="9">
        <v>44624</v>
      </c>
      <c r="D222" s="13">
        <v>44562</v>
      </c>
      <c r="E222" s="9">
        <v>44602</v>
      </c>
      <c r="F222" s="9">
        <v>44625</v>
      </c>
      <c r="G222" s="9">
        <v>44638</v>
      </c>
      <c r="H222" s="8">
        <v>610</v>
      </c>
      <c r="I222" s="8">
        <v>110</v>
      </c>
      <c r="J222" s="8">
        <v>500</v>
      </c>
      <c r="K222" s="8">
        <v>-13</v>
      </c>
      <c r="L222" s="10">
        <v>-6500</v>
      </c>
      <c r="M222" s="1" t="s">
        <v>224</v>
      </c>
    </row>
    <row r="223" spans="1:13">
      <c r="A223" s="7" t="s">
        <v>225</v>
      </c>
      <c r="B223" s="8">
        <v>314</v>
      </c>
      <c r="C223" s="9">
        <v>44630</v>
      </c>
      <c r="D223" s="8" t="s">
        <v>226</v>
      </c>
      <c r="E223" s="9">
        <v>44592</v>
      </c>
      <c r="F223" s="9">
        <v>44632</v>
      </c>
      <c r="G223" s="9">
        <v>44645</v>
      </c>
      <c r="H223" s="11">
        <v>1339.07</v>
      </c>
      <c r="I223" s="8">
        <v>241.47</v>
      </c>
      <c r="J223" s="11">
        <v>1097.5999999999999</v>
      </c>
      <c r="K223" s="8">
        <v>-13</v>
      </c>
      <c r="L223" s="10">
        <v>-14268.8</v>
      </c>
      <c r="M223" s="1" t="s">
        <v>227</v>
      </c>
    </row>
    <row r="224" spans="1:13">
      <c r="A224" s="7" t="s">
        <v>22</v>
      </c>
      <c r="B224" s="8">
        <v>177</v>
      </c>
      <c r="C224" s="9">
        <v>44595</v>
      </c>
      <c r="D224" s="8" t="str">
        <f>"19"</f>
        <v>19</v>
      </c>
      <c r="E224" s="9">
        <v>44574</v>
      </c>
      <c r="F224" s="9">
        <v>44595</v>
      </c>
      <c r="G224" s="9">
        <v>44609</v>
      </c>
      <c r="H224" s="11">
        <v>10130.85</v>
      </c>
      <c r="I224" s="8">
        <v>389.65</v>
      </c>
      <c r="J224" s="11">
        <v>9741.2000000000007</v>
      </c>
      <c r="K224" s="8">
        <v>-14</v>
      </c>
      <c r="L224" s="10">
        <v>-136376.79999999999</v>
      </c>
      <c r="M224" s="1" t="s">
        <v>51</v>
      </c>
    </row>
    <row r="225" spans="1:13">
      <c r="A225" s="7" t="s">
        <v>22</v>
      </c>
      <c r="B225" s="8">
        <v>498</v>
      </c>
      <c r="C225" s="9">
        <v>44651</v>
      </c>
      <c r="D225" s="8" t="str">
        <f>"84"</f>
        <v>84</v>
      </c>
      <c r="E225" s="9">
        <v>44634</v>
      </c>
      <c r="F225" s="9">
        <v>44651</v>
      </c>
      <c r="G225" s="9">
        <v>44666</v>
      </c>
      <c r="H225" s="11">
        <v>13565.55</v>
      </c>
      <c r="I225" s="8">
        <v>521.75</v>
      </c>
      <c r="J225" s="11">
        <v>13043.8</v>
      </c>
      <c r="K225" s="8">
        <v>-15</v>
      </c>
      <c r="L225" s="10">
        <v>-195657</v>
      </c>
      <c r="M225" s="1" t="s">
        <v>51</v>
      </c>
    </row>
    <row r="226" spans="1:13">
      <c r="A226" s="7" t="s">
        <v>22</v>
      </c>
      <c r="B226" s="8">
        <v>496</v>
      </c>
      <c r="C226" s="9">
        <v>44651</v>
      </c>
      <c r="D226" s="8" t="str">
        <f>"89"</f>
        <v>89</v>
      </c>
      <c r="E226" s="9">
        <v>44634</v>
      </c>
      <c r="F226" s="9">
        <v>44651</v>
      </c>
      <c r="G226" s="9">
        <v>44666</v>
      </c>
      <c r="H226" s="11">
        <v>1784.25</v>
      </c>
      <c r="I226" s="8">
        <v>321.75</v>
      </c>
      <c r="J226" s="11">
        <v>1462.5</v>
      </c>
      <c r="K226" s="8">
        <v>-15</v>
      </c>
      <c r="L226" s="10">
        <v>-21937.5</v>
      </c>
      <c r="M226" s="1" t="s">
        <v>51</v>
      </c>
    </row>
    <row r="227" spans="1:13">
      <c r="A227" s="7" t="s">
        <v>228</v>
      </c>
      <c r="B227" s="8">
        <v>507</v>
      </c>
      <c r="C227" s="9">
        <v>44651</v>
      </c>
      <c r="D227" s="8" t="s">
        <v>229</v>
      </c>
      <c r="E227" s="9">
        <v>44636</v>
      </c>
      <c r="F227" s="9">
        <v>44651</v>
      </c>
      <c r="G227" s="9">
        <v>44666</v>
      </c>
      <c r="H227" s="11">
        <v>7933.66</v>
      </c>
      <c r="I227" s="11">
        <v>1430.66</v>
      </c>
      <c r="J227" s="11">
        <v>6503</v>
      </c>
      <c r="K227" s="8">
        <v>-15</v>
      </c>
      <c r="L227" s="10">
        <v>-97545</v>
      </c>
      <c r="M227" s="1" t="s">
        <v>82</v>
      </c>
    </row>
    <row r="228" spans="1:13">
      <c r="A228" s="7" t="s">
        <v>228</v>
      </c>
      <c r="B228" s="8">
        <v>507</v>
      </c>
      <c r="C228" s="9">
        <v>44651</v>
      </c>
      <c r="D228" s="8" t="s">
        <v>78</v>
      </c>
      <c r="E228" s="9">
        <v>44636</v>
      </c>
      <c r="F228" s="9">
        <v>44651</v>
      </c>
      <c r="G228" s="9">
        <v>44666</v>
      </c>
      <c r="H228" s="11">
        <v>8967.75</v>
      </c>
      <c r="I228" s="8">
        <v>815.25</v>
      </c>
      <c r="J228" s="11">
        <v>8152.5</v>
      </c>
      <c r="K228" s="8">
        <v>-15</v>
      </c>
      <c r="L228" s="10">
        <v>-122287.5</v>
      </c>
      <c r="M228" s="1" t="s">
        <v>31</v>
      </c>
    </row>
    <row r="229" spans="1:13">
      <c r="A229" s="7" t="s">
        <v>205</v>
      </c>
      <c r="B229" s="8">
        <v>115</v>
      </c>
      <c r="C229" s="9">
        <v>44588</v>
      </c>
      <c r="D229" s="8" t="s">
        <v>230</v>
      </c>
      <c r="E229" s="9">
        <v>44561</v>
      </c>
      <c r="F229" s="9">
        <v>44588</v>
      </c>
      <c r="G229" s="9">
        <v>44603</v>
      </c>
      <c r="H229" s="11">
        <v>1098</v>
      </c>
      <c r="I229" s="8">
        <v>198</v>
      </c>
      <c r="J229" s="8">
        <v>900</v>
      </c>
      <c r="K229" s="8">
        <v>-15</v>
      </c>
      <c r="L229" s="10">
        <v>-13500</v>
      </c>
      <c r="M229" s="1" t="s">
        <v>46</v>
      </c>
    </row>
    <row r="230" spans="1:13">
      <c r="A230" s="7" t="s">
        <v>205</v>
      </c>
      <c r="B230" s="8">
        <v>296</v>
      </c>
      <c r="C230" s="9">
        <v>44624</v>
      </c>
      <c r="D230" s="8" t="s">
        <v>231</v>
      </c>
      <c r="E230" s="9">
        <v>44592</v>
      </c>
      <c r="F230" s="9">
        <v>44625</v>
      </c>
      <c r="G230" s="9">
        <v>44640</v>
      </c>
      <c r="H230" s="11">
        <v>1098</v>
      </c>
      <c r="I230" s="8">
        <v>198</v>
      </c>
      <c r="J230" s="8">
        <v>900</v>
      </c>
      <c r="K230" s="8">
        <v>-15</v>
      </c>
      <c r="L230" s="10">
        <v>-13500</v>
      </c>
      <c r="M230" s="1" t="s">
        <v>46</v>
      </c>
    </row>
    <row r="231" spans="1:13">
      <c r="A231" s="7" t="s">
        <v>200</v>
      </c>
      <c r="B231" s="8">
        <v>415</v>
      </c>
      <c r="C231" s="9">
        <v>44643</v>
      </c>
      <c r="D231" s="8" t="s">
        <v>232</v>
      </c>
      <c r="E231" s="9">
        <v>44620</v>
      </c>
      <c r="F231" s="9">
        <v>44645</v>
      </c>
      <c r="G231" s="9">
        <v>44660</v>
      </c>
      <c r="H231" s="11">
        <v>2362.83</v>
      </c>
      <c r="I231" s="8">
        <v>34.83</v>
      </c>
      <c r="J231" s="11">
        <v>2328</v>
      </c>
      <c r="K231" s="8">
        <v>-15</v>
      </c>
      <c r="L231" s="10">
        <v>-34920</v>
      </c>
      <c r="M231" s="1" t="s">
        <v>202</v>
      </c>
    </row>
    <row r="232" spans="1:13">
      <c r="A232" s="7" t="s">
        <v>233</v>
      </c>
      <c r="B232" s="8">
        <v>342</v>
      </c>
      <c r="C232" s="9">
        <v>44632</v>
      </c>
      <c r="D232" s="8" t="str">
        <f>"30"</f>
        <v>30</v>
      </c>
      <c r="E232" s="9">
        <v>44617</v>
      </c>
      <c r="F232" s="9">
        <v>44632</v>
      </c>
      <c r="G232" s="9">
        <v>44647</v>
      </c>
      <c r="H232" s="11">
        <v>3230</v>
      </c>
      <c r="I232" s="8">
        <v>0</v>
      </c>
      <c r="J232" s="11">
        <v>3230</v>
      </c>
      <c r="K232" s="8">
        <v>-15</v>
      </c>
      <c r="L232" s="10">
        <v>-48450</v>
      </c>
      <c r="M232" s="1" t="s">
        <v>14</v>
      </c>
    </row>
    <row r="233" spans="1:13">
      <c r="A233" s="7" t="s">
        <v>209</v>
      </c>
      <c r="B233" s="8">
        <v>156</v>
      </c>
      <c r="C233" s="9">
        <v>44589</v>
      </c>
      <c r="D233" s="8" t="s">
        <v>234</v>
      </c>
      <c r="E233" s="9">
        <v>44575</v>
      </c>
      <c r="F233" s="9">
        <v>44589</v>
      </c>
      <c r="G233" s="9">
        <v>44605</v>
      </c>
      <c r="H233" s="11">
        <v>1633.01</v>
      </c>
      <c r="I233" s="8">
        <v>77.760000000000005</v>
      </c>
      <c r="J233" s="11">
        <v>1555.25</v>
      </c>
      <c r="K233" s="8">
        <v>-16</v>
      </c>
      <c r="L233" s="10">
        <v>-24884</v>
      </c>
      <c r="M233" s="1" t="s">
        <v>82</v>
      </c>
    </row>
    <row r="234" spans="1:13">
      <c r="A234" s="7" t="s">
        <v>235</v>
      </c>
      <c r="B234" s="8">
        <v>154</v>
      </c>
      <c r="C234" s="9">
        <v>44588</v>
      </c>
      <c r="D234" s="8" t="s">
        <v>236</v>
      </c>
      <c r="E234" s="9">
        <v>44562</v>
      </c>
      <c r="F234" s="9">
        <v>44588</v>
      </c>
      <c r="G234" s="9">
        <v>44604</v>
      </c>
      <c r="H234" s="11">
        <v>1735.25</v>
      </c>
      <c r="I234" s="8">
        <v>312.91000000000003</v>
      </c>
      <c r="J234" s="11">
        <v>1422.34</v>
      </c>
      <c r="K234" s="8">
        <v>-16</v>
      </c>
      <c r="L234" s="10">
        <v>-22757.439999999999</v>
      </c>
      <c r="M234" s="1" t="s">
        <v>102</v>
      </c>
    </row>
    <row r="235" spans="1:13">
      <c r="A235" s="7" t="s">
        <v>237</v>
      </c>
      <c r="B235" s="8">
        <v>155</v>
      </c>
      <c r="C235" s="9">
        <v>44588</v>
      </c>
      <c r="D235" s="8" t="str">
        <f>"3"</f>
        <v>3</v>
      </c>
      <c r="E235" s="9">
        <v>44573</v>
      </c>
      <c r="F235" s="9">
        <v>44588</v>
      </c>
      <c r="G235" s="9">
        <v>44604</v>
      </c>
      <c r="H235" s="8">
        <v>213.5</v>
      </c>
      <c r="I235" s="8">
        <v>38.5</v>
      </c>
      <c r="J235" s="8">
        <v>175</v>
      </c>
      <c r="K235" s="8">
        <v>-16</v>
      </c>
      <c r="L235" s="10">
        <v>-2800</v>
      </c>
      <c r="M235" s="1" t="s">
        <v>238</v>
      </c>
    </row>
    <row r="236" spans="1:13">
      <c r="A236" s="7" t="s">
        <v>209</v>
      </c>
      <c r="B236" s="8">
        <v>116</v>
      </c>
      <c r="C236" s="9">
        <v>44588</v>
      </c>
      <c r="D236" s="8" t="s">
        <v>239</v>
      </c>
      <c r="E236" s="9">
        <v>44575</v>
      </c>
      <c r="F236" s="9">
        <v>44588</v>
      </c>
      <c r="G236" s="9">
        <v>44605</v>
      </c>
      <c r="H236" s="11">
        <v>3076.5</v>
      </c>
      <c r="I236" s="8">
        <v>146.5</v>
      </c>
      <c r="J236" s="11">
        <v>2930</v>
      </c>
      <c r="K236" s="8">
        <v>-17</v>
      </c>
      <c r="L236" s="10">
        <v>-49810</v>
      </c>
      <c r="M236" s="1" t="s">
        <v>82</v>
      </c>
    </row>
    <row r="237" spans="1:13">
      <c r="A237" s="7" t="s">
        <v>209</v>
      </c>
      <c r="B237" s="8">
        <v>152</v>
      </c>
      <c r="C237" s="9">
        <v>44588</v>
      </c>
      <c r="D237" s="8" t="s">
        <v>240</v>
      </c>
      <c r="E237" s="9">
        <v>44575</v>
      </c>
      <c r="F237" s="9">
        <v>44588</v>
      </c>
      <c r="G237" s="9">
        <v>44605</v>
      </c>
      <c r="H237" s="8">
        <v>142</v>
      </c>
      <c r="I237" s="8">
        <v>6.76</v>
      </c>
      <c r="J237" s="8">
        <v>135.24</v>
      </c>
      <c r="K237" s="8">
        <v>-17</v>
      </c>
      <c r="L237" s="10">
        <v>-2299.08</v>
      </c>
      <c r="M237" s="1" t="s">
        <v>82</v>
      </c>
    </row>
    <row r="238" spans="1:13">
      <c r="A238" s="7" t="s">
        <v>209</v>
      </c>
      <c r="B238" s="8">
        <v>153</v>
      </c>
      <c r="C238" s="9">
        <v>44588</v>
      </c>
      <c r="D238" s="8" t="s">
        <v>241</v>
      </c>
      <c r="E238" s="9">
        <v>44575</v>
      </c>
      <c r="F238" s="9">
        <v>44588</v>
      </c>
      <c r="G238" s="9">
        <v>44605</v>
      </c>
      <c r="H238" s="8">
        <v>582.12</v>
      </c>
      <c r="I238" s="8">
        <v>27.72</v>
      </c>
      <c r="J238" s="8">
        <v>554.4</v>
      </c>
      <c r="K238" s="8">
        <v>-17</v>
      </c>
      <c r="L238" s="10">
        <v>-9424.7999999999993</v>
      </c>
      <c r="M238" s="1" t="s">
        <v>82</v>
      </c>
    </row>
    <row r="239" spans="1:13">
      <c r="A239" s="7" t="s">
        <v>209</v>
      </c>
      <c r="B239" s="8">
        <v>152</v>
      </c>
      <c r="C239" s="9">
        <v>44588</v>
      </c>
      <c r="D239" s="8" t="s">
        <v>242</v>
      </c>
      <c r="E239" s="9">
        <v>44575</v>
      </c>
      <c r="F239" s="9">
        <v>44588</v>
      </c>
      <c r="G239" s="9">
        <v>44605</v>
      </c>
      <c r="H239" s="8">
        <v>811.73</v>
      </c>
      <c r="I239" s="8">
        <v>38.65</v>
      </c>
      <c r="J239" s="8">
        <v>773.08</v>
      </c>
      <c r="K239" s="8">
        <v>-17</v>
      </c>
      <c r="L239" s="10">
        <v>-13142.36</v>
      </c>
      <c r="M239" s="1" t="s">
        <v>82</v>
      </c>
    </row>
    <row r="240" spans="1:13">
      <c r="A240" s="7" t="s">
        <v>243</v>
      </c>
      <c r="B240" s="8">
        <v>305</v>
      </c>
      <c r="C240" s="9">
        <v>44625</v>
      </c>
      <c r="D240" s="8" t="s">
        <v>244</v>
      </c>
      <c r="E240" s="9">
        <v>44613</v>
      </c>
      <c r="F240" s="9">
        <v>44625</v>
      </c>
      <c r="G240" s="9">
        <v>44643</v>
      </c>
      <c r="H240" s="11">
        <v>5800</v>
      </c>
      <c r="I240" s="11">
        <v>1045.9000000000001</v>
      </c>
      <c r="J240" s="11">
        <v>4754.1000000000004</v>
      </c>
      <c r="K240" s="8">
        <v>-18</v>
      </c>
      <c r="L240" s="10">
        <v>-85573.8</v>
      </c>
      <c r="M240" s="1" t="s">
        <v>189</v>
      </c>
    </row>
    <row r="241" spans="1:13">
      <c r="A241" s="7" t="s">
        <v>245</v>
      </c>
      <c r="B241" s="8">
        <v>307</v>
      </c>
      <c r="C241" s="9">
        <v>44625</v>
      </c>
      <c r="D241" s="8" t="s">
        <v>246</v>
      </c>
      <c r="E241" s="9">
        <v>44613</v>
      </c>
      <c r="F241" s="9">
        <v>44625</v>
      </c>
      <c r="G241" s="9">
        <v>44643</v>
      </c>
      <c r="H241" s="11">
        <v>2500</v>
      </c>
      <c r="I241" s="8">
        <v>227.27</v>
      </c>
      <c r="J241" s="11">
        <v>2272.73</v>
      </c>
      <c r="K241" s="8">
        <v>-18</v>
      </c>
      <c r="L241" s="10">
        <v>-40909.14</v>
      </c>
      <c r="M241" s="1" t="s">
        <v>75</v>
      </c>
    </row>
    <row r="242" spans="1:13" s="2" customFormat="1" ht="15.75" thickBot="1">
      <c r="A242" s="14" t="s">
        <v>247</v>
      </c>
      <c r="B242" s="15"/>
      <c r="C242" s="15"/>
      <c r="D242" s="15"/>
      <c r="E242" s="15"/>
      <c r="F242" s="16"/>
      <c r="G242" s="16"/>
      <c r="H242" s="17">
        <v>659525.05000000005</v>
      </c>
      <c r="I242" s="17">
        <v>70095.16</v>
      </c>
      <c r="J242" s="17">
        <v>589429.89</v>
      </c>
      <c r="K242" s="18">
        <v>12.31</v>
      </c>
      <c r="L242" s="19">
        <v>7255543.1799999997</v>
      </c>
      <c r="M242" s="3" t="s">
        <v>248</v>
      </c>
    </row>
  </sheetData>
  <mergeCells count="1">
    <mergeCell ref="A242:E242"/>
  </mergeCells>
  <pageMargins left="0.33" right="0.70866141732283472" top="0.16" bottom="0.17" header="0.31496062992125984" footer="0.31496062992125984"/>
  <pageSetup paperSize="9" scale="46" fitToWidth="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L_RIT</vt:lpstr>
      <vt:lpstr>L_RIT!Area_stampa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Tommaso TG. Grassi</dc:creator>
  <cp:lastModifiedBy>tommaso.grassi</cp:lastModifiedBy>
  <cp:lastPrinted>2022-04-27T14:13:27Z</cp:lastPrinted>
  <dcterms:created xsi:type="dcterms:W3CDTF">2022-04-27T13:56:30Z</dcterms:created>
  <dcterms:modified xsi:type="dcterms:W3CDTF">2022-04-27T14:13:58Z</dcterms:modified>
</cp:coreProperties>
</file>